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204" yWindow="84" windowWidth="22392" windowHeight="6024" tabRatio="742" activeTab="1"/>
  </bookViews>
  <sheets>
    <sheet name="설명서" sheetId="10" r:id="rId1"/>
    <sheet name="DB" sheetId="8" r:id="rId2"/>
    <sheet name="AL성적Data" sheetId="2" state="hidden" r:id="rId3"/>
    <sheet name="AL제품Data" sheetId="1" state="hidden" r:id="rId4"/>
    <sheet name="RawData_DB" sheetId="7" state="hidden" r:id="rId5"/>
    <sheet name="관리자설명서" sheetId="9" state="hidden" r:id="rId6"/>
  </sheets>
  <definedNames>
    <definedName name="_xlnm._FilterDatabase" localSheetId="2" hidden="1">AL성적Data!$A$1:$AE$258</definedName>
    <definedName name="_xlnm._FilterDatabase" localSheetId="1" hidden="1">DB!$A$1:$AD$149</definedName>
    <definedName name="_xlnm.Print_Area" localSheetId="1">DB!$A$1:$AU$63</definedName>
    <definedName name="_xlnm.Print_Area" localSheetId="0">설명서!$A$1:$K$93</definedName>
    <definedName name="Recent" localSheetId="0">설명서!$E$11:$E$12</definedName>
    <definedName name="Z_B75D5B89_F53B_4AA1_AC15_ACCE149CF623_.wvu.Cols" localSheetId="1" hidden="1">DB!$AX:$BS</definedName>
    <definedName name="Z_B75D5B89_F53B_4AA1_AC15_ACCE149CF623_.wvu.FilterData" localSheetId="2" hidden="1">AL성적Data!$A$1:$AE$91</definedName>
    <definedName name="Z_B75D5B89_F53B_4AA1_AC15_ACCE149CF623_.wvu.FilterData" localSheetId="1" hidden="1">DB!$A$1:$AD$62</definedName>
    <definedName name="Z_B75D5B89_F53B_4AA1_AC15_ACCE149CF623_.wvu.PrintArea" localSheetId="0" hidden="1">설명서!$A$1:$K$93</definedName>
  </definedNames>
  <calcPr calcId="145621"/>
  <customWorkbookViews>
    <customWorkbookView name="1" guid="{B75D5B89-F53B-4AA1-AC15-ACCE149CF623}" maximized="1" windowWidth="1920" windowHeight="885" activeSheetId="10"/>
  </customWorkbookViews>
</workbook>
</file>

<file path=xl/calcChain.xml><?xml version="1.0" encoding="utf-8"?>
<calcChain xmlns="http://schemas.openxmlformats.org/spreadsheetml/2006/main">
  <c r="AX150" i="8" l="1" a="1"/>
  <c r="AX150" i="8" s="1"/>
  <c r="AX152" i="8" a="1"/>
  <c r="AX152" i="8" s="1"/>
  <c r="S149" i="8" a="1"/>
  <c r="S149" i="8" s="1"/>
  <c r="T149" i="8" a="1"/>
  <c r="T149" i="8" s="1"/>
  <c r="U149" i="8" a="1"/>
  <c r="U149" i="8" s="1"/>
  <c r="S148" i="8" a="1"/>
  <c r="S148" i="8"/>
  <c r="T148" i="8" a="1"/>
  <c r="T148" i="8"/>
  <c r="U148" i="8" a="1"/>
  <c r="U148" i="8" s="1"/>
  <c r="S144" i="8" a="1"/>
  <c r="S144" i="8"/>
  <c r="T144" i="8" a="1"/>
  <c r="T144" i="8" s="1"/>
  <c r="U144" i="8" a="1"/>
  <c r="U144" i="8" s="1"/>
  <c r="S145" i="8" a="1"/>
  <c r="S145" i="8" s="1"/>
  <c r="T145" i="8" a="1"/>
  <c r="T145" i="8" s="1"/>
  <c r="U145" i="8" a="1"/>
  <c r="U145" i="8" s="1"/>
  <c r="S146" i="8" a="1"/>
  <c r="S146" i="8" s="1"/>
  <c r="T146" i="8" a="1"/>
  <c r="T146" i="8" s="1"/>
  <c r="U146" i="8" a="1"/>
  <c r="U146" i="8" s="1"/>
  <c r="S147" i="8" a="1"/>
  <c r="S147" i="8" s="1"/>
  <c r="T147" i="8" a="1"/>
  <c r="T147" i="8" s="1"/>
  <c r="U147" i="8" a="1"/>
  <c r="U147" i="8" s="1"/>
  <c r="S143" i="8" a="1"/>
  <c r="S143" i="8" s="1"/>
  <c r="T143" i="8" a="1"/>
  <c r="T143" i="8" s="1"/>
  <c r="U143" i="8" a="1"/>
  <c r="U143" i="8" s="1"/>
  <c r="T151" i="8"/>
  <c r="U151" i="8"/>
  <c r="T152" i="8"/>
  <c r="U152" i="8"/>
  <c r="U150" i="8"/>
  <c r="T150" i="8"/>
  <c r="S151" i="8"/>
  <c r="S152" i="8"/>
  <c r="S150" i="8"/>
  <c r="A260" i="2"/>
  <c r="A261" i="2"/>
  <c r="A259" i="2"/>
  <c r="AE259" i="2"/>
  <c r="AE260" i="2"/>
  <c r="AE261" i="2"/>
  <c r="O150" i="8"/>
  <c r="AF261" i="2"/>
  <c r="AV152" i="8"/>
  <c r="AT152" i="8"/>
  <c r="AS152" i="8"/>
  <c r="AR152" i="8"/>
  <c r="AQ152" i="8"/>
  <c r="AP152" i="8"/>
  <c r="N152" i="8"/>
  <c r="M152" i="8"/>
  <c r="L152" i="8"/>
  <c r="K152" i="8"/>
  <c r="J152" i="8"/>
  <c r="I152" i="8"/>
  <c r="H152" i="8"/>
  <c r="G152" i="8"/>
  <c r="F152" i="8"/>
  <c r="E152" i="8"/>
  <c r="D152" i="8"/>
  <c r="AV151" i="8"/>
  <c r="AT151" i="8"/>
  <c r="AS151" i="8"/>
  <c r="AR151" i="8"/>
  <c r="AQ151" i="8"/>
  <c r="AP151" i="8"/>
  <c r="N151" i="8"/>
  <c r="M151" i="8"/>
  <c r="L151" i="8"/>
  <c r="K151" i="8"/>
  <c r="J151" i="8"/>
  <c r="I151" i="8"/>
  <c r="H151" i="8"/>
  <c r="G151" i="8"/>
  <c r="F151" i="8"/>
  <c r="E151" i="8"/>
  <c r="D151" i="8"/>
  <c r="AV150" i="8"/>
  <c r="AT150" i="8"/>
  <c r="AS150" i="8"/>
  <c r="AR150" i="8"/>
  <c r="AQ150" i="8"/>
  <c r="AP150" i="8"/>
  <c r="N150" i="8"/>
  <c r="M150" i="8"/>
  <c r="L150" i="8"/>
  <c r="K150" i="8"/>
  <c r="J150" i="8"/>
  <c r="I150" i="8"/>
  <c r="H150" i="8"/>
  <c r="G150" i="8"/>
  <c r="F150" i="8"/>
  <c r="E150" i="8"/>
  <c r="D150" i="8"/>
  <c r="AF260" i="2" l="1"/>
  <c r="AX151" i="8" s="1" a="1"/>
  <c r="AX151" i="8" s="1"/>
  <c r="AF259" i="2"/>
  <c r="AV149" i="8"/>
  <c r="AT149" i="8"/>
  <c r="AS149" i="8"/>
  <c r="AR149" i="8"/>
  <c r="AQ149" i="8"/>
  <c r="AP149" i="8"/>
  <c r="AN149" i="8"/>
  <c r="AV148" i="8"/>
  <c r="AT148" i="8"/>
  <c r="AS148" i="8"/>
  <c r="AR148" i="8"/>
  <c r="AQ148" i="8"/>
  <c r="AP148" i="8"/>
  <c r="AN148" i="8"/>
  <c r="AV147" i="8"/>
  <c r="AT147" i="8"/>
  <c r="AS147" i="8"/>
  <c r="AR147" i="8"/>
  <c r="AQ147" i="8"/>
  <c r="AP147" i="8"/>
  <c r="AN147" i="8"/>
  <c r="AV146" i="8"/>
  <c r="AT146" i="8"/>
  <c r="AS146" i="8"/>
  <c r="AR146" i="8"/>
  <c r="AQ146" i="8"/>
  <c r="AP146" i="8"/>
  <c r="AN146" i="8"/>
  <c r="AV145" i="8"/>
  <c r="AT145" i="8"/>
  <c r="AS145" i="8"/>
  <c r="AR145" i="8"/>
  <c r="AQ145" i="8"/>
  <c r="AP145" i="8"/>
  <c r="AN145" i="8"/>
  <c r="AV144" i="8"/>
  <c r="AT144" i="8"/>
  <c r="AS144" i="8"/>
  <c r="AR144" i="8"/>
  <c r="AQ144" i="8"/>
  <c r="AP144" i="8"/>
  <c r="AN144" i="8"/>
  <c r="AV143" i="8"/>
  <c r="AT143" i="8"/>
  <c r="AS143" i="8"/>
  <c r="AR143" i="8"/>
  <c r="AQ143" i="8"/>
  <c r="AP143" i="8"/>
  <c r="AN143" i="8"/>
  <c r="AV142" i="8"/>
  <c r="AT142" i="8"/>
  <c r="AS142" i="8"/>
  <c r="AR142" i="8"/>
  <c r="AQ142" i="8"/>
  <c r="AP142" i="8"/>
  <c r="AN142" i="8"/>
  <c r="AV141" i="8"/>
  <c r="AT141" i="8"/>
  <c r="AS141" i="8"/>
  <c r="AR141" i="8"/>
  <c r="AQ141" i="8"/>
  <c r="AP141" i="8"/>
  <c r="AN141" i="8"/>
  <c r="AV140" i="8"/>
  <c r="AT140" i="8"/>
  <c r="AS140" i="8"/>
  <c r="AR140" i="8"/>
  <c r="AQ140" i="8"/>
  <c r="AP140" i="8"/>
  <c r="AN140" i="8"/>
  <c r="AV139" i="8"/>
  <c r="AT139" i="8"/>
  <c r="AS139" i="8"/>
  <c r="AR139" i="8"/>
  <c r="AQ139" i="8"/>
  <c r="AP139" i="8"/>
  <c r="AN139" i="8"/>
  <c r="N149" i="8" l="1"/>
  <c r="M149" i="8"/>
  <c r="L149" i="8"/>
  <c r="K149" i="8"/>
  <c r="J149" i="8"/>
  <c r="I149" i="8"/>
  <c r="H149" i="8"/>
  <c r="G149" i="8"/>
  <c r="F149" i="8"/>
  <c r="E149" i="8"/>
  <c r="D149" i="8"/>
  <c r="N148" i="8"/>
  <c r="M148" i="8"/>
  <c r="L148" i="8"/>
  <c r="K148" i="8"/>
  <c r="J148" i="8"/>
  <c r="I148" i="8"/>
  <c r="H148" i="8"/>
  <c r="G148" i="8"/>
  <c r="F148" i="8"/>
  <c r="E148" i="8"/>
  <c r="D148" i="8"/>
  <c r="N147" i="8"/>
  <c r="M147" i="8"/>
  <c r="L147" i="8"/>
  <c r="K147" i="8"/>
  <c r="J147" i="8"/>
  <c r="I147" i="8"/>
  <c r="H147" i="8"/>
  <c r="G147" i="8"/>
  <c r="F147" i="8"/>
  <c r="E147" i="8"/>
  <c r="D147" i="8"/>
  <c r="N146" i="8"/>
  <c r="M146" i="8"/>
  <c r="L146" i="8"/>
  <c r="K146" i="8"/>
  <c r="J146" i="8"/>
  <c r="I146" i="8"/>
  <c r="H146" i="8"/>
  <c r="G146" i="8"/>
  <c r="F146" i="8"/>
  <c r="E146" i="8"/>
  <c r="D146" i="8"/>
  <c r="N145" i="8"/>
  <c r="M145" i="8"/>
  <c r="L145" i="8"/>
  <c r="K145" i="8"/>
  <c r="J145" i="8"/>
  <c r="I145" i="8"/>
  <c r="H145" i="8"/>
  <c r="G145" i="8"/>
  <c r="F145" i="8"/>
  <c r="E145" i="8"/>
  <c r="D145" i="8"/>
  <c r="N144" i="8"/>
  <c r="M144" i="8"/>
  <c r="L144" i="8"/>
  <c r="K144" i="8"/>
  <c r="J144" i="8"/>
  <c r="I144" i="8"/>
  <c r="H144" i="8"/>
  <c r="G144" i="8"/>
  <c r="F144" i="8"/>
  <c r="E144" i="8"/>
  <c r="D144" i="8"/>
  <c r="AF151" i="2" l="1"/>
  <c r="A151" i="2"/>
  <c r="AF136" i="2"/>
  <c r="A136" i="2" l="1"/>
  <c r="AF125" i="2"/>
  <c r="A125" i="2"/>
  <c r="AF157" i="2" l="1"/>
  <c r="A157" i="2"/>
  <c r="AF142" i="2"/>
  <c r="A142" i="2" l="1"/>
  <c r="AF120" i="2" l="1"/>
  <c r="A120" i="2"/>
  <c r="AF167" i="2" l="1"/>
  <c r="AF168" i="2"/>
  <c r="AF169" i="2"/>
  <c r="AF170" i="2"/>
  <c r="AF171" i="2"/>
  <c r="R77" i="7"/>
  <c r="Q77" i="7"/>
  <c r="P77" i="7"/>
  <c r="AL74" i="1"/>
  <c r="AK74" i="1"/>
  <c r="AJ74" i="1"/>
  <c r="AI74" i="1"/>
  <c r="AH74" i="1"/>
  <c r="AG74" i="1"/>
  <c r="AF74" i="1"/>
  <c r="AE74" i="1"/>
  <c r="AD74" i="1"/>
  <c r="AC74" i="1"/>
  <c r="AB74" i="1"/>
  <c r="I139" i="8" l="1"/>
  <c r="J139" i="8"/>
  <c r="K139" i="8"/>
  <c r="L139" i="8"/>
  <c r="M139" i="8"/>
  <c r="N139" i="8"/>
  <c r="I140" i="8"/>
  <c r="J140" i="8"/>
  <c r="K140" i="8"/>
  <c r="L140" i="8"/>
  <c r="M140" i="8"/>
  <c r="N140" i="8"/>
  <c r="I141" i="8"/>
  <c r="J141" i="8"/>
  <c r="K141" i="8"/>
  <c r="L141" i="8"/>
  <c r="M141" i="8"/>
  <c r="N141" i="8"/>
  <c r="I142" i="8"/>
  <c r="J142" i="8"/>
  <c r="K142" i="8"/>
  <c r="L142" i="8"/>
  <c r="M142" i="8"/>
  <c r="N142" i="8"/>
  <c r="I143" i="8"/>
  <c r="J143" i="8"/>
  <c r="K143" i="8"/>
  <c r="L143" i="8"/>
  <c r="M143" i="8"/>
  <c r="N143" i="8"/>
  <c r="E139" i="8"/>
  <c r="F139" i="8"/>
  <c r="G139" i="8"/>
  <c r="H139" i="8"/>
  <c r="E140" i="8"/>
  <c r="F140" i="8"/>
  <c r="G140" i="8"/>
  <c r="H140" i="8"/>
  <c r="E141" i="8"/>
  <c r="F141" i="8"/>
  <c r="G141" i="8"/>
  <c r="H141" i="8"/>
  <c r="E142" i="8"/>
  <c r="F142" i="8"/>
  <c r="G142" i="8"/>
  <c r="H142" i="8"/>
  <c r="E143" i="8"/>
  <c r="F143" i="8"/>
  <c r="G143" i="8"/>
  <c r="H143" i="8"/>
  <c r="D139" i="8"/>
  <c r="D140" i="8"/>
  <c r="D141" i="8"/>
  <c r="D142" i="8"/>
  <c r="D143" i="8"/>
  <c r="A167" i="2" l="1"/>
  <c r="AC169" i="2"/>
  <c r="AC168" i="2"/>
  <c r="AC167" i="2"/>
  <c r="A171" i="2"/>
  <c r="A170" i="2"/>
  <c r="A169" i="2"/>
  <c r="A168" i="2"/>
  <c r="O77" i="7" l="1"/>
  <c r="N77" i="7"/>
  <c r="R76" i="7"/>
  <c r="Q76" i="7"/>
  <c r="P76" i="7"/>
  <c r="R75" i="7"/>
  <c r="Q75" i="7"/>
  <c r="P75" i="7"/>
  <c r="R74" i="7"/>
  <c r="Q74" i="7"/>
  <c r="P74" i="7"/>
  <c r="O74" i="7"/>
  <c r="O75" i="7"/>
  <c r="O76" i="7"/>
  <c r="N76" i="7"/>
  <c r="N75" i="7"/>
  <c r="N74" i="7"/>
  <c r="AP3" i="8"/>
  <c r="AQ3" i="8"/>
  <c r="AR3" i="8"/>
  <c r="AS3" i="8"/>
  <c r="AT3" i="8"/>
  <c r="AV3" i="8"/>
  <c r="AP4" i="8"/>
  <c r="AQ4" i="8"/>
  <c r="AR4" i="8"/>
  <c r="AS4" i="8"/>
  <c r="AT4" i="8"/>
  <c r="AV4" i="8"/>
  <c r="AP5" i="8"/>
  <c r="AQ5" i="8"/>
  <c r="AR5" i="8"/>
  <c r="AS5" i="8"/>
  <c r="AT5" i="8"/>
  <c r="AV5" i="8"/>
  <c r="AP6" i="8"/>
  <c r="AQ6" i="8"/>
  <c r="AR6" i="8"/>
  <c r="AS6" i="8"/>
  <c r="AT6" i="8"/>
  <c r="AV6" i="8"/>
  <c r="AP7" i="8"/>
  <c r="AQ7" i="8"/>
  <c r="AR7" i="8"/>
  <c r="AS7" i="8"/>
  <c r="AT7" i="8"/>
  <c r="AV7" i="8"/>
  <c r="AP8" i="8"/>
  <c r="AQ8" i="8"/>
  <c r="AR8" i="8"/>
  <c r="AS8" i="8"/>
  <c r="AT8" i="8"/>
  <c r="AV8" i="8"/>
  <c r="AP9" i="8"/>
  <c r="AQ9" i="8"/>
  <c r="AR9" i="8"/>
  <c r="AS9" i="8"/>
  <c r="AT9" i="8"/>
  <c r="AV9" i="8"/>
  <c r="AP10" i="8"/>
  <c r="AQ10" i="8"/>
  <c r="AR10" i="8"/>
  <c r="AS10" i="8"/>
  <c r="AT10" i="8"/>
  <c r="AV10" i="8"/>
  <c r="AP11" i="8"/>
  <c r="AQ11" i="8"/>
  <c r="AR11" i="8"/>
  <c r="AS11" i="8"/>
  <c r="AT11" i="8"/>
  <c r="AV11" i="8"/>
  <c r="AP12" i="8"/>
  <c r="AQ12" i="8"/>
  <c r="AR12" i="8"/>
  <c r="AS12" i="8"/>
  <c r="AT12" i="8"/>
  <c r="AV12" i="8"/>
  <c r="AG13" i="8"/>
  <c r="AP13" i="8"/>
  <c r="AQ13" i="8"/>
  <c r="AR13" i="8"/>
  <c r="AS13" i="8"/>
  <c r="AT13" i="8"/>
  <c r="AV13" i="8"/>
  <c r="AG14" i="8"/>
  <c r="AP14" i="8"/>
  <c r="AQ14" i="8"/>
  <c r="AR14" i="8"/>
  <c r="AS14" i="8"/>
  <c r="AT14" i="8"/>
  <c r="AV14" i="8"/>
  <c r="AP15" i="8"/>
  <c r="AQ15" i="8"/>
  <c r="AR15" i="8"/>
  <c r="AS15" i="8"/>
  <c r="AT15" i="8"/>
  <c r="AV15" i="8"/>
  <c r="AP16" i="8"/>
  <c r="AQ16" i="8"/>
  <c r="AR16" i="8"/>
  <c r="AS16" i="8"/>
  <c r="AT16" i="8"/>
  <c r="AV16" i="8"/>
  <c r="AP17" i="8"/>
  <c r="AQ17" i="8"/>
  <c r="AR17" i="8"/>
  <c r="AS17" i="8"/>
  <c r="AT17" i="8"/>
  <c r="AV17" i="8"/>
  <c r="AP18" i="8"/>
  <c r="AQ18" i="8"/>
  <c r="AR18" i="8"/>
  <c r="AS18" i="8"/>
  <c r="AT18" i="8"/>
  <c r="AV18" i="8"/>
  <c r="AP19" i="8"/>
  <c r="AQ19" i="8"/>
  <c r="AR19" i="8"/>
  <c r="AS19" i="8"/>
  <c r="AT19" i="8"/>
  <c r="AV19" i="8"/>
  <c r="AP20" i="8"/>
  <c r="AQ20" i="8"/>
  <c r="AR20" i="8"/>
  <c r="AS20" i="8"/>
  <c r="AT20" i="8"/>
  <c r="AV20" i="8"/>
  <c r="AP21" i="8"/>
  <c r="AQ21" i="8"/>
  <c r="AR21" i="8"/>
  <c r="AS21" i="8"/>
  <c r="AT21" i="8"/>
  <c r="AV21" i="8"/>
  <c r="AP22" i="8"/>
  <c r="AQ22" i="8"/>
  <c r="AR22" i="8"/>
  <c r="AS22" i="8"/>
  <c r="AT22" i="8"/>
  <c r="AV22" i="8"/>
  <c r="AP23" i="8"/>
  <c r="AQ23" i="8"/>
  <c r="AR23" i="8"/>
  <c r="AS23" i="8"/>
  <c r="AT23" i="8"/>
  <c r="AV23" i="8"/>
  <c r="AP24" i="8"/>
  <c r="AQ24" i="8"/>
  <c r="AR24" i="8"/>
  <c r="AS24" i="8"/>
  <c r="AT24" i="8"/>
  <c r="AV24" i="8"/>
  <c r="AP25" i="8"/>
  <c r="AQ25" i="8"/>
  <c r="AR25" i="8"/>
  <c r="AS25" i="8"/>
  <c r="AT25" i="8"/>
  <c r="AV25" i="8"/>
  <c r="AE26" i="8"/>
  <c r="AF26" i="8"/>
  <c r="AG26" i="8"/>
  <c r="AM26" i="8"/>
  <c r="AN26" i="8"/>
  <c r="AO26" i="8"/>
  <c r="AP26" i="8"/>
  <c r="AQ26" i="8"/>
  <c r="AR26" i="8"/>
  <c r="AS26" i="8"/>
  <c r="AT26" i="8"/>
  <c r="AU26" i="8"/>
  <c r="AV26" i="8"/>
  <c r="AE27" i="8"/>
  <c r="AF27" i="8"/>
  <c r="AG27" i="8"/>
  <c r="AM27" i="8"/>
  <c r="AN27" i="8"/>
  <c r="AO27" i="8"/>
  <c r="AP27" i="8"/>
  <c r="AQ27" i="8"/>
  <c r="AR27" i="8"/>
  <c r="AS27" i="8"/>
  <c r="AT27" i="8"/>
  <c r="AU27" i="8"/>
  <c r="AV27" i="8"/>
  <c r="AP28" i="8"/>
  <c r="AQ28" i="8"/>
  <c r="AR28" i="8"/>
  <c r="AS28" i="8"/>
  <c r="AT28" i="8"/>
  <c r="AV28" i="8"/>
  <c r="AP29" i="8"/>
  <c r="AQ29" i="8"/>
  <c r="AR29" i="8"/>
  <c r="AS29" i="8"/>
  <c r="AT29" i="8"/>
  <c r="AV29" i="8"/>
  <c r="AP30" i="8"/>
  <c r="AQ30" i="8"/>
  <c r="AR30" i="8"/>
  <c r="AS30" i="8"/>
  <c r="AT30" i="8"/>
  <c r="AV30" i="8"/>
  <c r="AP31" i="8"/>
  <c r="AQ31" i="8"/>
  <c r="AR31" i="8"/>
  <c r="AS31" i="8"/>
  <c r="AT31" i="8"/>
  <c r="AV31" i="8"/>
  <c r="AP32" i="8"/>
  <c r="AQ32" i="8"/>
  <c r="AR32" i="8"/>
  <c r="AS32" i="8"/>
  <c r="AT32" i="8"/>
  <c r="AV32" i="8"/>
  <c r="AP33" i="8"/>
  <c r="AQ33" i="8"/>
  <c r="AR33" i="8"/>
  <c r="AS33" i="8"/>
  <c r="AT33" i="8"/>
  <c r="AV33" i="8"/>
  <c r="AP34" i="8"/>
  <c r="AQ34" i="8"/>
  <c r="AR34" i="8"/>
  <c r="AS34" i="8"/>
  <c r="AT34" i="8"/>
  <c r="AV34" i="8"/>
  <c r="AP35" i="8"/>
  <c r="AQ35" i="8"/>
  <c r="AR35" i="8"/>
  <c r="AS35" i="8"/>
  <c r="AT35" i="8"/>
  <c r="AV35" i="8"/>
  <c r="AP36" i="8"/>
  <c r="AQ36" i="8"/>
  <c r="AR36" i="8"/>
  <c r="AS36" i="8"/>
  <c r="AT36" i="8"/>
  <c r="AV36" i="8"/>
  <c r="AP37" i="8"/>
  <c r="AQ37" i="8"/>
  <c r="AR37" i="8"/>
  <c r="AS37" i="8"/>
  <c r="AT37" i="8"/>
  <c r="AV37" i="8"/>
  <c r="AP38" i="8"/>
  <c r="AQ38" i="8"/>
  <c r="AR38" i="8"/>
  <c r="AS38" i="8"/>
  <c r="AT38" i="8"/>
  <c r="AV38" i="8"/>
  <c r="AP39" i="8"/>
  <c r="AQ39" i="8"/>
  <c r="AR39" i="8"/>
  <c r="AS39" i="8"/>
  <c r="AT39" i="8"/>
  <c r="AV39" i="8"/>
  <c r="AP40" i="8"/>
  <c r="AQ40" i="8"/>
  <c r="AR40" i="8"/>
  <c r="AS40" i="8"/>
  <c r="AT40" i="8"/>
  <c r="AV40" i="8"/>
  <c r="AP41" i="8"/>
  <c r="AQ41" i="8"/>
  <c r="AR41" i="8"/>
  <c r="AS41" i="8"/>
  <c r="AT41" i="8"/>
  <c r="AV41" i="8"/>
  <c r="AP42" i="8"/>
  <c r="AQ42" i="8"/>
  <c r="AR42" i="8"/>
  <c r="AS42" i="8"/>
  <c r="AT42" i="8"/>
  <c r="AV42" i="8"/>
  <c r="AP43" i="8"/>
  <c r="AQ43" i="8"/>
  <c r="AR43" i="8"/>
  <c r="AS43" i="8"/>
  <c r="AT43" i="8"/>
  <c r="AV43" i="8"/>
  <c r="AP44" i="8"/>
  <c r="AQ44" i="8"/>
  <c r="AR44" i="8"/>
  <c r="AS44" i="8"/>
  <c r="AT44" i="8"/>
  <c r="AV44" i="8"/>
  <c r="AP45" i="8"/>
  <c r="AQ45" i="8"/>
  <c r="AR45" i="8"/>
  <c r="AS45" i="8"/>
  <c r="AT45" i="8"/>
  <c r="AV45" i="8"/>
  <c r="AP46" i="8"/>
  <c r="AQ46" i="8"/>
  <c r="AR46" i="8"/>
  <c r="AS46" i="8"/>
  <c r="AT46" i="8"/>
  <c r="AV46" i="8"/>
  <c r="AP47" i="8"/>
  <c r="AQ47" i="8"/>
  <c r="AR47" i="8"/>
  <c r="AS47" i="8"/>
  <c r="AT47" i="8"/>
  <c r="AV47" i="8"/>
  <c r="AP48" i="8"/>
  <c r="AQ48" i="8"/>
  <c r="AR48" i="8"/>
  <c r="AS48" i="8"/>
  <c r="AT48" i="8"/>
  <c r="AV48" i="8"/>
  <c r="AP49" i="8"/>
  <c r="AQ49" i="8"/>
  <c r="AR49" i="8"/>
  <c r="AS49" i="8"/>
  <c r="AT49" i="8"/>
  <c r="AV49" i="8"/>
  <c r="AP50" i="8"/>
  <c r="AQ50" i="8"/>
  <c r="AR50" i="8"/>
  <c r="AS50" i="8"/>
  <c r="AT50" i="8"/>
  <c r="AV50" i="8"/>
  <c r="AP51" i="8"/>
  <c r="AQ51" i="8"/>
  <c r="AR51" i="8"/>
  <c r="AS51" i="8"/>
  <c r="AT51" i="8"/>
  <c r="AV51" i="8"/>
  <c r="AP52" i="8"/>
  <c r="AQ52" i="8"/>
  <c r="AR52" i="8"/>
  <c r="AS52" i="8"/>
  <c r="AT52" i="8"/>
  <c r="AV52" i="8"/>
  <c r="AP53" i="8"/>
  <c r="AQ53" i="8"/>
  <c r="AR53" i="8"/>
  <c r="AS53" i="8"/>
  <c r="AT53" i="8"/>
  <c r="AV53" i="8"/>
  <c r="AP54" i="8"/>
  <c r="AQ54" i="8"/>
  <c r="AR54" i="8"/>
  <c r="AS54" i="8"/>
  <c r="AT54" i="8"/>
  <c r="AV54" i="8"/>
  <c r="AP55" i="8"/>
  <c r="AQ55" i="8"/>
  <c r="AR55" i="8"/>
  <c r="AS55" i="8"/>
  <c r="AT55" i="8"/>
  <c r="AV55" i="8"/>
  <c r="AP56" i="8"/>
  <c r="AQ56" i="8"/>
  <c r="AR56" i="8"/>
  <c r="AS56" i="8"/>
  <c r="AT56" i="8"/>
  <c r="AV56" i="8"/>
  <c r="AP57" i="8"/>
  <c r="AQ57" i="8"/>
  <c r="AR57" i="8"/>
  <c r="AS57" i="8"/>
  <c r="AT57" i="8"/>
  <c r="AV57" i="8"/>
  <c r="AP58" i="8"/>
  <c r="AQ58" i="8"/>
  <c r="AR58" i="8"/>
  <c r="AS58" i="8"/>
  <c r="AT58" i="8"/>
  <c r="AV58" i="8"/>
  <c r="AP59" i="8"/>
  <c r="AQ59" i="8"/>
  <c r="AR59" i="8"/>
  <c r="AS59" i="8"/>
  <c r="AT59" i="8"/>
  <c r="AV59" i="8"/>
  <c r="AP60" i="8"/>
  <c r="AQ60" i="8"/>
  <c r="AR60" i="8"/>
  <c r="AS60" i="8"/>
  <c r="AT60" i="8"/>
  <c r="AV60" i="8"/>
  <c r="AP61" i="8"/>
  <c r="AQ61" i="8"/>
  <c r="AR61" i="8"/>
  <c r="AS61" i="8"/>
  <c r="AT61" i="8"/>
  <c r="AV61" i="8"/>
  <c r="AP62" i="8"/>
  <c r="AQ62" i="8"/>
  <c r="AR62" i="8"/>
  <c r="AS62" i="8"/>
  <c r="AT62" i="8"/>
  <c r="AV62" i="8"/>
  <c r="AP63" i="8"/>
  <c r="AQ63" i="8"/>
  <c r="AR63" i="8"/>
  <c r="AS63" i="8"/>
  <c r="AT63" i="8"/>
  <c r="AV63" i="8"/>
  <c r="AN64" i="8"/>
  <c r="AP64" i="8"/>
  <c r="AQ64" i="8"/>
  <c r="AR64" i="8"/>
  <c r="AS64" i="8"/>
  <c r="AT64" i="8"/>
  <c r="AV64" i="8"/>
  <c r="AN65" i="8"/>
  <c r="AP65" i="8"/>
  <c r="AQ65" i="8"/>
  <c r="AR65" i="8"/>
  <c r="AS65" i="8"/>
  <c r="AT65" i="8"/>
  <c r="AV65" i="8"/>
  <c r="AN66" i="8"/>
  <c r="AP66" i="8"/>
  <c r="AQ66" i="8"/>
  <c r="AR66" i="8"/>
  <c r="AS66" i="8"/>
  <c r="AT66" i="8"/>
  <c r="AV66" i="8"/>
  <c r="AN67" i="8"/>
  <c r="AP67" i="8"/>
  <c r="AQ67" i="8"/>
  <c r="AR67" i="8"/>
  <c r="AS67" i="8"/>
  <c r="AT67" i="8"/>
  <c r="AV67" i="8"/>
  <c r="AN68" i="8"/>
  <c r="AP68" i="8"/>
  <c r="AQ68" i="8"/>
  <c r="AR68" i="8"/>
  <c r="AS68" i="8"/>
  <c r="AT68" i="8"/>
  <c r="AV68" i="8"/>
  <c r="AN69" i="8"/>
  <c r="AP69" i="8"/>
  <c r="AQ69" i="8"/>
  <c r="AR69" i="8"/>
  <c r="AS69" i="8"/>
  <c r="AT69" i="8"/>
  <c r="AV69" i="8"/>
  <c r="AN70" i="8"/>
  <c r="AP70" i="8"/>
  <c r="AQ70" i="8"/>
  <c r="AR70" i="8"/>
  <c r="AS70" i="8"/>
  <c r="AT70" i="8"/>
  <c r="AV70" i="8"/>
  <c r="AN71" i="8"/>
  <c r="AP71" i="8"/>
  <c r="AQ71" i="8"/>
  <c r="AR71" i="8"/>
  <c r="AS71" i="8"/>
  <c r="AT71" i="8"/>
  <c r="AV71" i="8"/>
  <c r="AN72" i="8"/>
  <c r="AP72" i="8"/>
  <c r="AQ72" i="8"/>
  <c r="AR72" i="8"/>
  <c r="AS72" i="8"/>
  <c r="AT72" i="8"/>
  <c r="AV72" i="8"/>
  <c r="AN73" i="8"/>
  <c r="AP73" i="8"/>
  <c r="AQ73" i="8"/>
  <c r="AR73" i="8"/>
  <c r="AS73" i="8"/>
  <c r="AT73" i="8"/>
  <c r="AV73" i="8"/>
  <c r="AN74" i="8"/>
  <c r="AP74" i="8"/>
  <c r="AQ74" i="8"/>
  <c r="AR74" i="8"/>
  <c r="AS74" i="8"/>
  <c r="AT74" i="8"/>
  <c r="AV74" i="8"/>
  <c r="AN75" i="8"/>
  <c r="AP75" i="8"/>
  <c r="AQ75" i="8"/>
  <c r="AR75" i="8"/>
  <c r="AS75" i="8"/>
  <c r="AT75" i="8"/>
  <c r="AV75" i="8"/>
  <c r="AN76" i="8"/>
  <c r="AP76" i="8"/>
  <c r="AQ76" i="8"/>
  <c r="AR76" i="8"/>
  <c r="AS76" i="8"/>
  <c r="AT76" i="8"/>
  <c r="AV76" i="8"/>
  <c r="AN77" i="8"/>
  <c r="AP77" i="8"/>
  <c r="AQ77" i="8"/>
  <c r="AR77" i="8"/>
  <c r="AS77" i="8"/>
  <c r="AT77" i="8"/>
  <c r="AV77" i="8"/>
  <c r="AN78" i="8"/>
  <c r="AP78" i="8"/>
  <c r="AQ78" i="8"/>
  <c r="AR78" i="8"/>
  <c r="AS78" i="8"/>
  <c r="AT78" i="8"/>
  <c r="AV78" i="8"/>
  <c r="AN79" i="8"/>
  <c r="AP79" i="8"/>
  <c r="AQ79" i="8"/>
  <c r="AR79" i="8"/>
  <c r="AS79" i="8"/>
  <c r="AT79" i="8"/>
  <c r="AV79" i="8"/>
  <c r="AN80" i="8"/>
  <c r="AP80" i="8"/>
  <c r="AQ80" i="8"/>
  <c r="AR80" i="8"/>
  <c r="AS80" i="8"/>
  <c r="AT80" i="8"/>
  <c r="AV80" i="8"/>
  <c r="AN81" i="8"/>
  <c r="AP81" i="8"/>
  <c r="AQ81" i="8"/>
  <c r="AR81" i="8"/>
  <c r="AS81" i="8"/>
  <c r="AT81" i="8"/>
  <c r="AV81" i="8"/>
  <c r="AN82" i="8"/>
  <c r="AP82" i="8"/>
  <c r="AQ82" i="8"/>
  <c r="AR82" i="8"/>
  <c r="AS82" i="8"/>
  <c r="AT82" i="8"/>
  <c r="AV82" i="8"/>
  <c r="AN83" i="8"/>
  <c r="AP83" i="8"/>
  <c r="AQ83" i="8"/>
  <c r="AR83" i="8"/>
  <c r="AS83" i="8"/>
  <c r="AT83" i="8"/>
  <c r="AV83" i="8"/>
  <c r="AN84" i="8"/>
  <c r="AP84" i="8"/>
  <c r="AQ84" i="8"/>
  <c r="AR84" i="8"/>
  <c r="AS84" i="8"/>
  <c r="AT84" i="8"/>
  <c r="AV84" i="8"/>
  <c r="AN85" i="8"/>
  <c r="AP85" i="8"/>
  <c r="AQ85" i="8"/>
  <c r="AR85" i="8"/>
  <c r="AS85" i="8"/>
  <c r="AT85" i="8"/>
  <c r="AV85" i="8"/>
  <c r="AN86" i="8"/>
  <c r="AP86" i="8"/>
  <c r="AQ86" i="8"/>
  <c r="AR86" i="8"/>
  <c r="AS86" i="8"/>
  <c r="AT86" i="8"/>
  <c r="AV86" i="8"/>
  <c r="AN87" i="8"/>
  <c r="AP87" i="8"/>
  <c r="AQ87" i="8"/>
  <c r="AR87" i="8"/>
  <c r="AS87" i="8"/>
  <c r="AT87" i="8"/>
  <c r="AV87" i="8"/>
  <c r="AN88" i="8"/>
  <c r="AP88" i="8"/>
  <c r="AQ88" i="8"/>
  <c r="AR88" i="8"/>
  <c r="AS88" i="8"/>
  <c r="AT88" i="8"/>
  <c r="AV88" i="8"/>
  <c r="AN89" i="8"/>
  <c r="AP89" i="8"/>
  <c r="AQ89" i="8"/>
  <c r="AR89" i="8"/>
  <c r="AS89" i="8"/>
  <c r="AT89" i="8"/>
  <c r="AV89" i="8"/>
  <c r="AN90" i="8"/>
  <c r="AP90" i="8"/>
  <c r="AQ90" i="8"/>
  <c r="AR90" i="8"/>
  <c r="AS90" i="8"/>
  <c r="AT90" i="8"/>
  <c r="AV90" i="8"/>
  <c r="AN91" i="8"/>
  <c r="AP91" i="8"/>
  <c r="AQ91" i="8"/>
  <c r="AR91" i="8"/>
  <c r="AS91" i="8"/>
  <c r="AT91" i="8"/>
  <c r="AV91" i="8"/>
  <c r="AN92" i="8"/>
  <c r="AP92" i="8"/>
  <c r="AQ92" i="8"/>
  <c r="AR92" i="8"/>
  <c r="AS92" i="8"/>
  <c r="AT92" i="8"/>
  <c r="AV92" i="8"/>
  <c r="AN93" i="8"/>
  <c r="AP93" i="8"/>
  <c r="AQ93" i="8"/>
  <c r="AR93" i="8"/>
  <c r="AS93" i="8"/>
  <c r="AT93" i="8"/>
  <c r="AV93" i="8"/>
  <c r="AN94" i="8"/>
  <c r="AP94" i="8"/>
  <c r="AQ94" i="8"/>
  <c r="AR94" i="8"/>
  <c r="AS94" i="8"/>
  <c r="AT94" i="8"/>
  <c r="AV94" i="8"/>
  <c r="AN95" i="8"/>
  <c r="AP95" i="8"/>
  <c r="AQ95" i="8"/>
  <c r="AR95" i="8"/>
  <c r="AS95" i="8"/>
  <c r="AT95" i="8"/>
  <c r="AV95" i="8"/>
  <c r="AN96" i="8"/>
  <c r="AP96" i="8"/>
  <c r="AQ96" i="8"/>
  <c r="AR96" i="8"/>
  <c r="AS96" i="8"/>
  <c r="AT96" i="8"/>
  <c r="AV96" i="8"/>
  <c r="AN97" i="8"/>
  <c r="AP97" i="8"/>
  <c r="AQ97" i="8"/>
  <c r="AR97" i="8"/>
  <c r="AS97" i="8"/>
  <c r="AT97" i="8"/>
  <c r="AV97" i="8"/>
  <c r="AN98" i="8"/>
  <c r="AP98" i="8"/>
  <c r="AQ98" i="8"/>
  <c r="AR98" i="8"/>
  <c r="AS98" i="8"/>
  <c r="AT98" i="8"/>
  <c r="AV98" i="8"/>
  <c r="AN99" i="8"/>
  <c r="AP99" i="8"/>
  <c r="AQ99" i="8"/>
  <c r="AR99" i="8"/>
  <c r="AS99" i="8"/>
  <c r="AT99" i="8"/>
  <c r="AV99" i="8"/>
  <c r="AN100" i="8"/>
  <c r="AP100" i="8"/>
  <c r="AQ100" i="8"/>
  <c r="AR100" i="8"/>
  <c r="AS100" i="8"/>
  <c r="AT100" i="8"/>
  <c r="AV100" i="8"/>
  <c r="AN101" i="8"/>
  <c r="AP101" i="8"/>
  <c r="AQ101" i="8"/>
  <c r="AR101" i="8"/>
  <c r="AS101" i="8"/>
  <c r="AT101" i="8"/>
  <c r="AV101" i="8"/>
  <c r="AN102" i="8"/>
  <c r="AP102" i="8"/>
  <c r="AQ102" i="8"/>
  <c r="AR102" i="8"/>
  <c r="AS102" i="8"/>
  <c r="AT102" i="8"/>
  <c r="AV102" i="8"/>
  <c r="AN103" i="8"/>
  <c r="AP103" i="8"/>
  <c r="AQ103" i="8"/>
  <c r="AR103" i="8"/>
  <c r="AS103" i="8"/>
  <c r="AT103" i="8"/>
  <c r="AV103" i="8"/>
  <c r="AN104" i="8"/>
  <c r="AP104" i="8"/>
  <c r="AQ104" i="8"/>
  <c r="AR104" i="8"/>
  <c r="AS104" i="8"/>
  <c r="AT104" i="8"/>
  <c r="AV104" i="8"/>
  <c r="AN105" i="8"/>
  <c r="AP105" i="8"/>
  <c r="AQ105" i="8"/>
  <c r="AR105" i="8"/>
  <c r="AS105" i="8"/>
  <c r="AT105" i="8"/>
  <c r="AV105" i="8"/>
  <c r="AN106" i="8"/>
  <c r="AP106" i="8"/>
  <c r="AQ106" i="8"/>
  <c r="AR106" i="8"/>
  <c r="AS106" i="8"/>
  <c r="AT106" i="8"/>
  <c r="AV106" i="8"/>
  <c r="AN107" i="8"/>
  <c r="AP107" i="8"/>
  <c r="AQ107" i="8"/>
  <c r="AR107" i="8"/>
  <c r="AS107" i="8"/>
  <c r="AT107" i="8"/>
  <c r="AV107" i="8"/>
  <c r="AN108" i="8"/>
  <c r="AP108" i="8"/>
  <c r="AQ108" i="8"/>
  <c r="AR108" i="8"/>
  <c r="AS108" i="8"/>
  <c r="AT108" i="8"/>
  <c r="AV108" i="8"/>
  <c r="AN109" i="8"/>
  <c r="AP109" i="8"/>
  <c r="AQ109" i="8"/>
  <c r="AR109" i="8"/>
  <c r="AS109" i="8"/>
  <c r="AT109" i="8"/>
  <c r="AV109" i="8"/>
  <c r="AN110" i="8"/>
  <c r="AP110" i="8"/>
  <c r="AQ110" i="8"/>
  <c r="AR110" i="8"/>
  <c r="AS110" i="8"/>
  <c r="AT110" i="8"/>
  <c r="AV110" i="8"/>
  <c r="AN111" i="8"/>
  <c r="AP111" i="8"/>
  <c r="AQ111" i="8"/>
  <c r="AR111" i="8"/>
  <c r="AS111" i="8"/>
  <c r="AT111" i="8"/>
  <c r="AV111" i="8"/>
  <c r="AN112" i="8"/>
  <c r="AP112" i="8"/>
  <c r="AQ112" i="8"/>
  <c r="AR112" i="8"/>
  <c r="AS112" i="8"/>
  <c r="AT112" i="8"/>
  <c r="AV112" i="8"/>
  <c r="AN113" i="8"/>
  <c r="AP113" i="8"/>
  <c r="AQ113" i="8"/>
  <c r="AR113" i="8"/>
  <c r="AS113" i="8"/>
  <c r="AT113" i="8"/>
  <c r="AV113" i="8"/>
  <c r="AN114" i="8"/>
  <c r="AP114" i="8"/>
  <c r="AQ114" i="8"/>
  <c r="AR114" i="8"/>
  <c r="AS114" i="8"/>
  <c r="AT114" i="8"/>
  <c r="AV114" i="8"/>
  <c r="AN115" i="8"/>
  <c r="AP115" i="8"/>
  <c r="AQ115" i="8"/>
  <c r="AR115" i="8"/>
  <c r="AS115" i="8"/>
  <c r="AT115" i="8"/>
  <c r="AV115" i="8"/>
  <c r="AN116" i="8"/>
  <c r="AP116" i="8"/>
  <c r="AQ116" i="8"/>
  <c r="AR116" i="8"/>
  <c r="AS116" i="8"/>
  <c r="AT116" i="8"/>
  <c r="AV116" i="8"/>
  <c r="AN117" i="8"/>
  <c r="AP117" i="8"/>
  <c r="AQ117" i="8"/>
  <c r="AR117" i="8"/>
  <c r="AS117" i="8"/>
  <c r="AT117" i="8"/>
  <c r="AV117" i="8"/>
  <c r="AN118" i="8"/>
  <c r="AP118" i="8"/>
  <c r="AQ118" i="8"/>
  <c r="AR118" i="8"/>
  <c r="AS118" i="8"/>
  <c r="AT118" i="8"/>
  <c r="AV118" i="8"/>
  <c r="AN119" i="8"/>
  <c r="AP119" i="8"/>
  <c r="AQ119" i="8"/>
  <c r="AR119" i="8"/>
  <c r="AS119" i="8"/>
  <c r="AT119" i="8"/>
  <c r="AV119" i="8"/>
  <c r="AN120" i="8"/>
  <c r="AP120" i="8"/>
  <c r="AQ120" i="8"/>
  <c r="AR120" i="8"/>
  <c r="AS120" i="8"/>
  <c r="AT120" i="8"/>
  <c r="AV120" i="8"/>
  <c r="AN121" i="8"/>
  <c r="AP121" i="8"/>
  <c r="AQ121" i="8"/>
  <c r="AR121" i="8"/>
  <c r="AS121" i="8"/>
  <c r="AT121" i="8"/>
  <c r="AV121" i="8"/>
  <c r="AN122" i="8"/>
  <c r="AP122" i="8"/>
  <c r="AQ122" i="8"/>
  <c r="AR122" i="8"/>
  <c r="AS122" i="8"/>
  <c r="AT122" i="8"/>
  <c r="AV122" i="8"/>
  <c r="AN123" i="8"/>
  <c r="AP123" i="8"/>
  <c r="AQ123" i="8"/>
  <c r="AR123" i="8"/>
  <c r="AS123" i="8"/>
  <c r="AT123" i="8"/>
  <c r="AV123" i="8"/>
  <c r="AN124" i="8"/>
  <c r="AP124" i="8"/>
  <c r="AQ124" i="8"/>
  <c r="AR124" i="8"/>
  <c r="AS124" i="8"/>
  <c r="AT124" i="8"/>
  <c r="AV124" i="8"/>
  <c r="AN125" i="8"/>
  <c r="AP125" i="8"/>
  <c r="AQ125" i="8"/>
  <c r="AR125" i="8"/>
  <c r="AS125" i="8"/>
  <c r="AT125" i="8"/>
  <c r="AV125" i="8"/>
  <c r="AN126" i="8"/>
  <c r="AP126" i="8"/>
  <c r="AQ126" i="8"/>
  <c r="AR126" i="8"/>
  <c r="AS126" i="8"/>
  <c r="AT126" i="8"/>
  <c r="AV126" i="8"/>
  <c r="AN127" i="8"/>
  <c r="AP127" i="8"/>
  <c r="AQ127" i="8"/>
  <c r="AR127" i="8"/>
  <c r="AS127" i="8"/>
  <c r="AT127" i="8"/>
  <c r="AV127" i="8"/>
  <c r="AN128" i="8"/>
  <c r="AP128" i="8"/>
  <c r="AQ128" i="8"/>
  <c r="AR128" i="8"/>
  <c r="AS128" i="8"/>
  <c r="AT128" i="8"/>
  <c r="AV128" i="8"/>
  <c r="AN129" i="8"/>
  <c r="AP129" i="8"/>
  <c r="AQ129" i="8"/>
  <c r="AR129" i="8"/>
  <c r="AS129" i="8"/>
  <c r="AT129" i="8"/>
  <c r="AV129" i="8"/>
  <c r="AN130" i="8"/>
  <c r="AP130" i="8"/>
  <c r="AQ130" i="8"/>
  <c r="AR130" i="8"/>
  <c r="AS130" i="8"/>
  <c r="AT130" i="8"/>
  <c r="AV130" i="8"/>
  <c r="AN131" i="8"/>
  <c r="AP131" i="8"/>
  <c r="AQ131" i="8"/>
  <c r="AR131" i="8"/>
  <c r="AS131" i="8"/>
  <c r="AT131" i="8"/>
  <c r="AV131" i="8"/>
  <c r="AN132" i="8"/>
  <c r="AP132" i="8"/>
  <c r="AQ132" i="8"/>
  <c r="AR132" i="8"/>
  <c r="AS132" i="8"/>
  <c r="AT132" i="8"/>
  <c r="AV132" i="8"/>
  <c r="AN133" i="8"/>
  <c r="AP133" i="8"/>
  <c r="AQ133" i="8"/>
  <c r="AR133" i="8"/>
  <c r="AS133" i="8"/>
  <c r="AT133" i="8"/>
  <c r="AV133" i="8"/>
  <c r="AN134" i="8"/>
  <c r="AP134" i="8"/>
  <c r="AQ134" i="8"/>
  <c r="AR134" i="8"/>
  <c r="AS134" i="8"/>
  <c r="AT134" i="8"/>
  <c r="AV134" i="8"/>
  <c r="AN135" i="8"/>
  <c r="AP135" i="8"/>
  <c r="AQ135" i="8"/>
  <c r="AR135" i="8"/>
  <c r="AS135" i="8"/>
  <c r="AT135" i="8"/>
  <c r="AV135" i="8"/>
  <c r="AN136" i="8"/>
  <c r="AP136" i="8"/>
  <c r="AQ136" i="8"/>
  <c r="AR136" i="8"/>
  <c r="AS136" i="8"/>
  <c r="AT136" i="8"/>
  <c r="AV136" i="8"/>
  <c r="AN137" i="8"/>
  <c r="AP137" i="8"/>
  <c r="AQ137" i="8"/>
  <c r="AR137" i="8"/>
  <c r="AS137" i="8"/>
  <c r="AT137" i="8"/>
  <c r="AV137" i="8"/>
  <c r="AN138" i="8"/>
  <c r="AP138" i="8"/>
  <c r="AQ138" i="8"/>
  <c r="AR138" i="8"/>
  <c r="AS138" i="8"/>
  <c r="AT138" i="8"/>
  <c r="AV138" i="8"/>
  <c r="AL73" i="1"/>
  <c r="AK73" i="1"/>
  <c r="AJ73" i="1"/>
  <c r="AI73" i="1"/>
  <c r="AH73" i="1"/>
  <c r="AG73" i="1"/>
  <c r="AF73" i="1"/>
  <c r="AE73" i="1"/>
  <c r="AD73" i="1"/>
  <c r="AC73" i="1"/>
  <c r="AB73" i="1"/>
  <c r="AL72" i="1"/>
  <c r="AK72" i="1"/>
  <c r="AJ72" i="1"/>
  <c r="AI72" i="1"/>
  <c r="AH72" i="1"/>
  <c r="AG72" i="1"/>
  <c r="AF72" i="1"/>
  <c r="AE72" i="1"/>
  <c r="AD72" i="1"/>
  <c r="AC72" i="1"/>
  <c r="AB72" i="1"/>
  <c r="AL71" i="1"/>
  <c r="AK71" i="1"/>
  <c r="AJ71" i="1"/>
  <c r="AI71" i="1"/>
  <c r="AH71" i="1"/>
  <c r="AG71" i="1"/>
  <c r="AF71" i="1"/>
  <c r="AE71" i="1"/>
  <c r="AD71" i="1"/>
  <c r="AC71" i="1"/>
  <c r="AB71" i="1"/>
  <c r="E43" i="8"/>
  <c r="D3" i="8"/>
  <c r="E3" i="8"/>
  <c r="F3" i="8"/>
  <c r="G3" i="8"/>
  <c r="H3" i="8"/>
  <c r="I3" i="8"/>
  <c r="J3" i="8"/>
  <c r="K3" i="8"/>
  <c r="L3" i="8"/>
  <c r="M3" i="8"/>
  <c r="N3" i="8"/>
  <c r="D4" i="8"/>
  <c r="E4" i="8"/>
  <c r="F4" i="8"/>
  <c r="G4" i="8"/>
  <c r="H4" i="8"/>
  <c r="I4" i="8"/>
  <c r="J4" i="8"/>
  <c r="K4" i="8"/>
  <c r="L4" i="8"/>
  <c r="M4" i="8"/>
  <c r="N4" i="8"/>
  <c r="D5" i="8"/>
  <c r="E5" i="8"/>
  <c r="F5" i="8"/>
  <c r="G5" i="8"/>
  <c r="H5" i="8"/>
  <c r="I5" i="8"/>
  <c r="J5" i="8"/>
  <c r="K5" i="8"/>
  <c r="L5" i="8"/>
  <c r="M5" i="8"/>
  <c r="N5" i="8"/>
  <c r="D6" i="8"/>
  <c r="E6" i="8"/>
  <c r="F6" i="8"/>
  <c r="G6" i="8"/>
  <c r="H6" i="8"/>
  <c r="I6" i="8"/>
  <c r="J6" i="8"/>
  <c r="K6" i="8"/>
  <c r="L6" i="8"/>
  <c r="M6" i="8"/>
  <c r="N6" i="8"/>
  <c r="D7" i="8"/>
  <c r="E7" i="8"/>
  <c r="F7" i="8"/>
  <c r="G7" i="8"/>
  <c r="H7" i="8"/>
  <c r="I7" i="8"/>
  <c r="J7" i="8"/>
  <c r="K7" i="8"/>
  <c r="L7" i="8"/>
  <c r="M7" i="8"/>
  <c r="N7" i="8"/>
  <c r="D8" i="8"/>
  <c r="E8" i="8"/>
  <c r="F8" i="8"/>
  <c r="G8" i="8"/>
  <c r="H8" i="8"/>
  <c r="I8" i="8"/>
  <c r="J8" i="8"/>
  <c r="K8" i="8"/>
  <c r="L8" i="8"/>
  <c r="M8" i="8"/>
  <c r="N8" i="8"/>
  <c r="D9" i="8"/>
  <c r="E9" i="8"/>
  <c r="F9" i="8"/>
  <c r="G9" i="8"/>
  <c r="H9" i="8"/>
  <c r="I9" i="8"/>
  <c r="J9" i="8"/>
  <c r="K9" i="8"/>
  <c r="L9" i="8"/>
  <c r="M9" i="8"/>
  <c r="N9" i="8"/>
  <c r="D10" i="8"/>
  <c r="E10" i="8"/>
  <c r="F10" i="8"/>
  <c r="G10" i="8"/>
  <c r="H10" i="8"/>
  <c r="I10" i="8"/>
  <c r="J10" i="8"/>
  <c r="K10" i="8"/>
  <c r="L10" i="8"/>
  <c r="M10" i="8"/>
  <c r="N10" i="8"/>
  <c r="D11" i="8"/>
  <c r="E11" i="8"/>
  <c r="F11" i="8"/>
  <c r="G11" i="8"/>
  <c r="H11" i="8"/>
  <c r="I11" i="8"/>
  <c r="J11" i="8"/>
  <c r="K11" i="8"/>
  <c r="L11" i="8"/>
  <c r="M11" i="8"/>
  <c r="N11" i="8"/>
  <c r="D12" i="8"/>
  <c r="E12" i="8"/>
  <c r="F12" i="8"/>
  <c r="G12" i="8"/>
  <c r="H12" i="8"/>
  <c r="I12" i="8"/>
  <c r="J12" i="8"/>
  <c r="K12" i="8"/>
  <c r="L12" i="8"/>
  <c r="M12" i="8"/>
  <c r="N12" i="8"/>
  <c r="D13" i="8"/>
  <c r="E13" i="8"/>
  <c r="F13" i="8"/>
  <c r="G13" i="8"/>
  <c r="H13" i="8"/>
  <c r="I13" i="8"/>
  <c r="J13" i="8"/>
  <c r="K13" i="8"/>
  <c r="L13" i="8"/>
  <c r="M13" i="8"/>
  <c r="N13" i="8"/>
  <c r="D14" i="8"/>
  <c r="E14" i="8"/>
  <c r="F14" i="8"/>
  <c r="G14" i="8"/>
  <c r="H14" i="8"/>
  <c r="I14" i="8"/>
  <c r="J14" i="8"/>
  <c r="K14" i="8"/>
  <c r="L14" i="8"/>
  <c r="M14" i="8"/>
  <c r="N14" i="8"/>
  <c r="D15" i="8"/>
  <c r="E15" i="8"/>
  <c r="F15" i="8"/>
  <c r="G15" i="8"/>
  <c r="H15" i="8"/>
  <c r="I15" i="8"/>
  <c r="J15" i="8"/>
  <c r="K15" i="8"/>
  <c r="L15" i="8"/>
  <c r="M15" i="8"/>
  <c r="N15" i="8"/>
  <c r="D16" i="8"/>
  <c r="E16" i="8"/>
  <c r="F16" i="8"/>
  <c r="G16" i="8"/>
  <c r="H16" i="8"/>
  <c r="I16" i="8"/>
  <c r="J16" i="8"/>
  <c r="K16" i="8"/>
  <c r="L16" i="8"/>
  <c r="M16" i="8"/>
  <c r="N16" i="8"/>
  <c r="D17" i="8"/>
  <c r="E17" i="8"/>
  <c r="F17" i="8"/>
  <c r="G17" i="8"/>
  <c r="H17" i="8"/>
  <c r="I17" i="8"/>
  <c r="J17" i="8"/>
  <c r="K17" i="8"/>
  <c r="L17" i="8"/>
  <c r="M17" i="8"/>
  <c r="N17" i="8"/>
  <c r="D18" i="8"/>
  <c r="E18" i="8"/>
  <c r="F18" i="8"/>
  <c r="G18" i="8"/>
  <c r="H18" i="8"/>
  <c r="I18" i="8"/>
  <c r="J18" i="8"/>
  <c r="K18" i="8"/>
  <c r="L18" i="8"/>
  <c r="M18" i="8"/>
  <c r="N18" i="8"/>
  <c r="D19" i="8"/>
  <c r="E19" i="8"/>
  <c r="F19" i="8"/>
  <c r="G19" i="8"/>
  <c r="H19" i="8"/>
  <c r="I19" i="8"/>
  <c r="J19" i="8"/>
  <c r="K19" i="8"/>
  <c r="L19" i="8"/>
  <c r="M19" i="8"/>
  <c r="N19" i="8"/>
  <c r="D20" i="8"/>
  <c r="E20" i="8"/>
  <c r="F20" i="8"/>
  <c r="G20" i="8"/>
  <c r="H20" i="8"/>
  <c r="I20" i="8"/>
  <c r="J20" i="8"/>
  <c r="K20" i="8"/>
  <c r="L20" i="8"/>
  <c r="M20" i="8"/>
  <c r="N20" i="8"/>
  <c r="D21" i="8"/>
  <c r="E21" i="8"/>
  <c r="F21" i="8"/>
  <c r="G21" i="8"/>
  <c r="H21" i="8"/>
  <c r="I21" i="8"/>
  <c r="J21" i="8"/>
  <c r="K21" i="8"/>
  <c r="L21" i="8"/>
  <c r="M21" i="8"/>
  <c r="N21" i="8"/>
  <c r="D22" i="8"/>
  <c r="E22" i="8"/>
  <c r="F22" i="8"/>
  <c r="G22" i="8"/>
  <c r="H22" i="8"/>
  <c r="I22" i="8"/>
  <c r="J22" i="8"/>
  <c r="K22" i="8"/>
  <c r="L22" i="8"/>
  <c r="M22" i="8"/>
  <c r="N22" i="8"/>
  <c r="D23" i="8"/>
  <c r="E23" i="8"/>
  <c r="F23" i="8"/>
  <c r="G23" i="8"/>
  <c r="H23" i="8"/>
  <c r="I23" i="8"/>
  <c r="J23" i="8"/>
  <c r="K23" i="8"/>
  <c r="L23" i="8"/>
  <c r="M23" i="8"/>
  <c r="N23" i="8"/>
  <c r="D24" i="8"/>
  <c r="E24" i="8"/>
  <c r="F24" i="8"/>
  <c r="G24" i="8"/>
  <c r="H24" i="8"/>
  <c r="I24" i="8"/>
  <c r="J24" i="8"/>
  <c r="K24" i="8"/>
  <c r="L24" i="8"/>
  <c r="M24" i="8"/>
  <c r="N24" i="8"/>
  <c r="D25" i="8"/>
  <c r="E25" i="8"/>
  <c r="F25" i="8"/>
  <c r="G25" i="8"/>
  <c r="H25" i="8"/>
  <c r="I25" i="8"/>
  <c r="J25" i="8"/>
  <c r="K25" i="8"/>
  <c r="L25" i="8"/>
  <c r="M25" i="8"/>
  <c r="N25" i="8"/>
  <c r="D26" i="8"/>
  <c r="E26" i="8"/>
  <c r="F26" i="8"/>
  <c r="G26" i="8"/>
  <c r="H26" i="8"/>
  <c r="I26" i="8"/>
  <c r="J26" i="8"/>
  <c r="K26" i="8"/>
  <c r="L26" i="8"/>
  <c r="M26" i="8"/>
  <c r="N26" i="8"/>
  <c r="D27" i="8"/>
  <c r="E27" i="8"/>
  <c r="F27" i="8"/>
  <c r="G27" i="8"/>
  <c r="H27" i="8"/>
  <c r="I27" i="8"/>
  <c r="J27" i="8"/>
  <c r="K27" i="8"/>
  <c r="L27" i="8"/>
  <c r="M27" i="8"/>
  <c r="N27" i="8"/>
  <c r="D28" i="8"/>
  <c r="E28" i="8"/>
  <c r="F28" i="8"/>
  <c r="G28" i="8"/>
  <c r="H28" i="8"/>
  <c r="I28" i="8"/>
  <c r="J28" i="8"/>
  <c r="K28" i="8"/>
  <c r="L28" i="8"/>
  <c r="M28" i="8"/>
  <c r="N28" i="8"/>
  <c r="D29" i="8"/>
  <c r="E29" i="8"/>
  <c r="F29" i="8"/>
  <c r="G29" i="8"/>
  <c r="H29" i="8"/>
  <c r="I29" i="8"/>
  <c r="J29" i="8"/>
  <c r="K29" i="8"/>
  <c r="L29" i="8"/>
  <c r="M29" i="8"/>
  <c r="N29" i="8"/>
  <c r="D30" i="8"/>
  <c r="E30" i="8"/>
  <c r="F30" i="8"/>
  <c r="G30" i="8"/>
  <c r="H30" i="8"/>
  <c r="I30" i="8"/>
  <c r="J30" i="8"/>
  <c r="K30" i="8"/>
  <c r="L30" i="8"/>
  <c r="M30" i="8"/>
  <c r="N30" i="8"/>
  <c r="D31" i="8"/>
  <c r="E31" i="8"/>
  <c r="F31" i="8"/>
  <c r="G31" i="8"/>
  <c r="H31" i="8"/>
  <c r="I31" i="8"/>
  <c r="J31" i="8"/>
  <c r="K31" i="8"/>
  <c r="L31" i="8"/>
  <c r="M31" i="8"/>
  <c r="N31" i="8"/>
  <c r="D32" i="8"/>
  <c r="E32" i="8"/>
  <c r="F32" i="8"/>
  <c r="G32" i="8"/>
  <c r="H32" i="8"/>
  <c r="I32" i="8"/>
  <c r="J32" i="8"/>
  <c r="K32" i="8"/>
  <c r="L32" i="8"/>
  <c r="M32" i="8"/>
  <c r="N32" i="8"/>
  <c r="D33" i="8"/>
  <c r="E33" i="8"/>
  <c r="F33" i="8"/>
  <c r="G33" i="8"/>
  <c r="H33" i="8"/>
  <c r="I33" i="8"/>
  <c r="J33" i="8"/>
  <c r="K33" i="8"/>
  <c r="L33" i="8"/>
  <c r="M33" i="8"/>
  <c r="N33" i="8"/>
  <c r="D34" i="8"/>
  <c r="E34" i="8"/>
  <c r="F34" i="8"/>
  <c r="G34" i="8"/>
  <c r="H34" i="8"/>
  <c r="I34" i="8"/>
  <c r="J34" i="8"/>
  <c r="K34" i="8"/>
  <c r="L34" i="8"/>
  <c r="M34" i="8"/>
  <c r="N34" i="8"/>
  <c r="D35" i="8"/>
  <c r="E35" i="8"/>
  <c r="F35" i="8"/>
  <c r="G35" i="8"/>
  <c r="H35" i="8"/>
  <c r="I35" i="8"/>
  <c r="J35" i="8"/>
  <c r="K35" i="8"/>
  <c r="L35" i="8"/>
  <c r="M35" i="8"/>
  <c r="N35" i="8"/>
  <c r="D36" i="8"/>
  <c r="E36" i="8"/>
  <c r="F36" i="8"/>
  <c r="G36" i="8"/>
  <c r="H36" i="8"/>
  <c r="I36" i="8"/>
  <c r="J36" i="8"/>
  <c r="K36" i="8"/>
  <c r="L36" i="8"/>
  <c r="M36" i="8"/>
  <c r="N36" i="8"/>
  <c r="D37" i="8"/>
  <c r="E37" i="8"/>
  <c r="F37" i="8"/>
  <c r="G37" i="8"/>
  <c r="H37" i="8"/>
  <c r="I37" i="8"/>
  <c r="J37" i="8"/>
  <c r="K37" i="8"/>
  <c r="L37" i="8"/>
  <c r="M37" i="8"/>
  <c r="N37" i="8"/>
  <c r="D38" i="8"/>
  <c r="E38" i="8"/>
  <c r="F38" i="8"/>
  <c r="G38" i="8"/>
  <c r="H38" i="8"/>
  <c r="I38" i="8"/>
  <c r="J38" i="8"/>
  <c r="K38" i="8"/>
  <c r="L38" i="8"/>
  <c r="M38" i="8"/>
  <c r="N38" i="8"/>
  <c r="D39" i="8"/>
  <c r="E39" i="8"/>
  <c r="F39" i="8"/>
  <c r="G39" i="8"/>
  <c r="H39" i="8"/>
  <c r="I39" i="8"/>
  <c r="J39" i="8"/>
  <c r="K39" i="8"/>
  <c r="L39" i="8"/>
  <c r="M39" i="8"/>
  <c r="N39" i="8"/>
  <c r="D40" i="8"/>
  <c r="E40" i="8"/>
  <c r="F40" i="8"/>
  <c r="G40" i="8"/>
  <c r="H40" i="8"/>
  <c r="I40" i="8"/>
  <c r="J40" i="8"/>
  <c r="K40" i="8"/>
  <c r="L40" i="8"/>
  <c r="M40" i="8"/>
  <c r="N40" i="8"/>
  <c r="D41" i="8"/>
  <c r="E41" i="8"/>
  <c r="F41" i="8"/>
  <c r="G41" i="8"/>
  <c r="H41" i="8"/>
  <c r="I41" i="8"/>
  <c r="J41" i="8"/>
  <c r="K41" i="8"/>
  <c r="L41" i="8"/>
  <c r="M41" i="8"/>
  <c r="N41" i="8"/>
  <c r="D42" i="8"/>
  <c r="E42" i="8"/>
  <c r="F42" i="8"/>
  <c r="G42" i="8"/>
  <c r="H42" i="8"/>
  <c r="I42" i="8"/>
  <c r="J42" i="8"/>
  <c r="K42" i="8"/>
  <c r="L42" i="8"/>
  <c r="M42" i="8"/>
  <c r="N42" i="8"/>
  <c r="D43" i="8"/>
  <c r="F43" i="8"/>
  <c r="G43" i="8"/>
  <c r="H43" i="8"/>
  <c r="I43" i="8"/>
  <c r="J43" i="8"/>
  <c r="K43" i="8"/>
  <c r="L43" i="8"/>
  <c r="M43" i="8"/>
  <c r="N43" i="8"/>
  <c r="D44" i="8"/>
  <c r="E44" i="8"/>
  <c r="F44" i="8"/>
  <c r="G44" i="8"/>
  <c r="H44" i="8"/>
  <c r="I44" i="8"/>
  <c r="J44" i="8"/>
  <c r="K44" i="8"/>
  <c r="L44" i="8"/>
  <c r="M44" i="8"/>
  <c r="N44" i="8"/>
  <c r="D45" i="8"/>
  <c r="E45" i="8"/>
  <c r="F45" i="8"/>
  <c r="G45" i="8"/>
  <c r="H45" i="8"/>
  <c r="I45" i="8"/>
  <c r="J45" i="8"/>
  <c r="K45" i="8"/>
  <c r="L45" i="8"/>
  <c r="M45" i="8"/>
  <c r="N45" i="8"/>
  <c r="D46" i="8"/>
  <c r="E46" i="8"/>
  <c r="F46" i="8"/>
  <c r="G46" i="8"/>
  <c r="H46" i="8"/>
  <c r="I46" i="8"/>
  <c r="J46" i="8"/>
  <c r="K46" i="8"/>
  <c r="L46" i="8"/>
  <c r="M46" i="8"/>
  <c r="N46" i="8"/>
  <c r="D47" i="8"/>
  <c r="E47" i="8"/>
  <c r="F47" i="8"/>
  <c r="G47" i="8"/>
  <c r="H47" i="8"/>
  <c r="I47" i="8"/>
  <c r="J47" i="8"/>
  <c r="K47" i="8"/>
  <c r="L47" i="8"/>
  <c r="M47" i="8"/>
  <c r="N47" i="8"/>
  <c r="D48" i="8"/>
  <c r="E48" i="8"/>
  <c r="F48" i="8"/>
  <c r="G48" i="8"/>
  <c r="H48" i="8"/>
  <c r="I48" i="8"/>
  <c r="J48" i="8"/>
  <c r="K48" i="8"/>
  <c r="L48" i="8"/>
  <c r="M48" i="8"/>
  <c r="N48" i="8"/>
  <c r="D49" i="8"/>
  <c r="E49" i="8"/>
  <c r="F49" i="8"/>
  <c r="G49" i="8"/>
  <c r="H49" i="8"/>
  <c r="I49" i="8"/>
  <c r="J49" i="8"/>
  <c r="K49" i="8"/>
  <c r="L49" i="8"/>
  <c r="M49" i="8"/>
  <c r="N49" i="8"/>
  <c r="D50" i="8"/>
  <c r="E50" i="8"/>
  <c r="F50" i="8"/>
  <c r="G50" i="8"/>
  <c r="H50" i="8"/>
  <c r="I50" i="8"/>
  <c r="J50" i="8"/>
  <c r="K50" i="8"/>
  <c r="L50" i="8"/>
  <c r="M50" i="8"/>
  <c r="N50" i="8"/>
  <c r="D51" i="8"/>
  <c r="E51" i="8"/>
  <c r="F51" i="8"/>
  <c r="G51" i="8"/>
  <c r="H51" i="8"/>
  <c r="I51" i="8"/>
  <c r="J51" i="8"/>
  <c r="K51" i="8"/>
  <c r="L51" i="8"/>
  <c r="M51" i="8"/>
  <c r="N51" i="8"/>
  <c r="D52" i="8"/>
  <c r="E52" i="8"/>
  <c r="F52" i="8"/>
  <c r="G52" i="8"/>
  <c r="H52" i="8"/>
  <c r="I52" i="8"/>
  <c r="J52" i="8"/>
  <c r="K52" i="8"/>
  <c r="L52" i="8"/>
  <c r="M52" i="8"/>
  <c r="N52" i="8"/>
  <c r="D53" i="8"/>
  <c r="E53" i="8"/>
  <c r="F53" i="8"/>
  <c r="G53" i="8"/>
  <c r="H53" i="8"/>
  <c r="I53" i="8"/>
  <c r="J53" i="8"/>
  <c r="K53" i="8"/>
  <c r="L53" i="8"/>
  <c r="M53" i="8"/>
  <c r="N53" i="8"/>
  <c r="D54" i="8"/>
  <c r="E54" i="8"/>
  <c r="F54" i="8"/>
  <c r="G54" i="8"/>
  <c r="H54" i="8"/>
  <c r="I54" i="8"/>
  <c r="J54" i="8"/>
  <c r="K54" i="8"/>
  <c r="L54" i="8"/>
  <c r="M54" i="8"/>
  <c r="N54" i="8"/>
  <c r="D55" i="8"/>
  <c r="E55" i="8"/>
  <c r="F55" i="8"/>
  <c r="G55" i="8"/>
  <c r="H55" i="8"/>
  <c r="I55" i="8"/>
  <c r="J55" i="8"/>
  <c r="K55" i="8"/>
  <c r="L55" i="8"/>
  <c r="M55" i="8"/>
  <c r="N55" i="8"/>
  <c r="D56" i="8"/>
  <c r="E56" i="8"/>
  <c r="F56" i="8"/>
  <c r="G56" i="8"/>
  <c r="H56" i="8"/>
  <c r="I56" i="8"/>
  <c r="J56" i="8"/>
  <c r="K56" i="8"/>
  <c r="L56" i="8"/>
  <c r="M56" i="8"/>
  <c r="N56" i="8"/>
  <c r="D57" i="8"/>
  <c r="E57" i="8"/>
  <c r="F57" i="8"/>
  <c r="G57" i="8"/>
  <c r="H57" i="8"/>
  <c r="I57" i="8"/>
  <c r="J57" i="8"/>
  <c r="K57" i="8"/>
  <c r="L57" i="8"/>
  <c r="M57" i="8"/>
  <c r="N57" i="8"/>
  <c r="D58" i="8"/>
  <c r="E58" i="8"/>
  <c r="F58" i="8"/>
  <c r="G58" i="8"/>
  <c r="H58" i="8"/>
  <c r="I58" i="8"/>
  <c r="J58" i="8"/>
  <c r="K58" i="8"/>
  <c r="L58" i="8"/>
  <c r="M58" i="8"/>
  <c r="N58" i="8"/>
  <c r="D59" i="8"/>
  <c r="E59" i="8"/>
  <c r="F59" i="8"/>
  <c r="G59" i="8"/>
  <c r="H59" i="8"/>
  <c r="I59" i="8"/>
  <c r="J59" i="8"/>
  <c r="K59" i="8"/>
  <c r="L59" i="8"/>
  <c r="M59" i="8"/>
  <c r="N59" i="8"/>
  <c r="D60" i="8"/>
  <c r="E60" i="8"/>
  <c r="F60" i="8"/>
  <c r="G60" i="8"/>
  <c r="H60" i="8"/>
  <c r="I60" i="8"/>
  <c r="J60" i="8"/>
  <c r="K60" i="8"/>
  <c r="L60" i="8"/>
  <c r="M60" i="8"/>
  <c r="N60" i="8"/>
  <c r="D61" i="8"/>
  <c r="E61" i="8"/>
  <c r="F61" i="8"/>
  <c r="G61" i="8"/>
  <c r="H61" i="8"/>
  <c r="I61" i="8"/>
  <c r="J61" i="8"/>
  <c r="K61" i="8"/>
  <c r="L61" i="8"/>
  <c r="M61" i="8"/>
  <c r="N61" i="8"/>
  <c r="D62" i="8"/>
  <c r="E62" i="8"/>
  <c r="F62" i="8"/>
  <c r="G62" i="8"/>
  <c r="H62" i="8"/>
  <c r="I62" i="8"/>
  <c r="J62" i="8"/>
  <c r="K62" i="8"/>
  <c r="L62" i="8"/>
  <c r="M62" i="8"/>
  <c r="N62" i="8"/>
  <c r="D63" i="8"/>
  <c r="E63" i="8"/>
  <c r="F63" i="8"/>
  <c r="G63" i="8"/>
  <c r="H63" i="8"/>
  <c r="I63" i="8"/>
  <c r="J63" i="8"/>
  <c r="K63" i="8"/>
  <c r="L63" i="8"/>
  <c r="M63" i="8"/>
  <c r="N63" i="8"/>
  <c r="D64" i="8"/>
  <c r="E64" i="8"/>
  <c r="F64" i="8"/>
  <c r="G64" i="8"/>
  <c r="H64" i="8"/>
  <c r="I64" i="8"/>
  <c r="J64" i="8"/>
  <c r="K64" i="8"/>
  <c r="L64" i="8"/>
  <c r="M64" i="8"/>
  <c r="N64" i="8"/>
  <c r="D65" i="8"/>
  <c r="E65" i="8"/>
  <c r="F65" i="8"/>
  <c r="G65" i="8"/>
  <c r="H65" i="8"/>
  <c r="I65" i="8"/>
  <c r="J65" i="8"/>
  <c r="K65" i="8"/>
  <c r="L65" i="8"/>
  <c r="M65" i="8"/>
  <c r="N65" i="8"/>
  <c r="D66" i="8"/>
  <c r="E66" i="8"/>
  <c r="F66" i="8"/>
  <c r="G66" i="8"/>
  <c r="H66" i="8"/>
  <c r="I66" i="8"/>
  <c r="J66" i="8"/>
  <c r="K66" i="8"/>
  <c r="L66" i="8"/>
  <c r="M66" i="8"/>
  <c r="N66" i="8"/>
  <c r="D67" i="8"/>
  <c r="E67" i="8"/>
  <c r="F67" i="8"/>
  <c r="G67" i="8"/>
  <c r="H67" i="8"/>
  <c r="I67" i="8"/>
  <c r="J67" i="8"/>
  <c r="K67" i="8"/>
  <c r="L67" i="8"/>
  <c r="M67" i="8"/>
  <c r="N67" i="8"/>
  <c r="D68" i="8"/>
  <c r="E68" i="8"/>
  <c r="F68" i="8"/>
  <c r="G68" i="8"/>
  <c r="H68" i="8"/>
  <c r="I68" i="8"/>
  <c r="J68" i="8"/>
  <c r="K68" i="8"/>
  <c r="L68" i="8"/>
  <c r="M68" i="8"/>
  <c r="N68" i="8"/>
  <c r="D69" i="8"/>
  <c r="E69" i="8"/>
  <c r="F69" i="8"/>
  <c r="G69" i="8"/>
  <c r="H69" i="8"/>
  <c r="I69" i="8"/>
  <c r="J69" i="8"/>
  <c r="K69" i="8"/>
  <c r="L69" i="8"/>
  <c r="M69" i="8"/>
  <c r="N69" i="8"/>
  <c r="D70" i="8"/>
  <c r="E70" i="8"/>
  <c r="F70" i="8"/>
  <c r="G70" i="8"/>
  <c r="H70" i="8"/>
  <c r="I70" i="8"/>
  <c r="J70" i="8"/>
  <c r="K70" i="8"/>
  <c r="L70" i="8"/>
  <c r="M70" i="8"/>
  <c r="N70" i="8"/>
  <c r="D71" i="8"/>
  <c r="E71" i="8"/>
  <c r="F71" i="8"/>
  <c r="G71" i="8"/>
  <c r="H71" i="8"/>
  <c r="I71" i="8"/>
  <c r="J71" i="8"/>
  <c r="K71" i="8"/>
  <c r="L71" i="8"/>
  <c r="M71" i="8"/>
  <c r="N71" i="8"/>
  <c r="D72" i="8"/>
  <c r="E72" i="8"/>
  <c r="F72" i="8"/>
  <c r="G72" i="8"/>
  <c r="H72" i="8"/>
  <c r="I72" i="8"/>
  <c r="J72" i="8"/>
  <c r="K72" i="8"/>
  <c r="L72" i="8"/>
  <c r="M72" i="8"/>
  <c r="N72" i="8"/>
  <c r="D73" i="8"/>
  <c r="E73" i="8"/>
  <c r="F73" i="8"/>
  <c r="G73" i="8"/>
  <c r="H73" i="8"/>
  <c r="I73" i="8"/>
  <c r="J73" i="8"/>
  <c r="K73" i="8"/>
  <c r="L73" i="8"/>
  <c r="M73" i="8"/>
  <c r="N73" i="8"/>
  <c r="D74" i="8"/>
  <c r="E74" i="8"/>
  <c r="F74" i="8"/>
  <c r="G74" i="8"/>
  <c r="H74" i="8"/>
  <c r="I74" i="8"/>
  <c r="J74" i="8"/>
  <c r="K74" i="8"/>
  <c r="L74" i="8"/>
  <c r="M74" i="8"/>
  <c r="N74" i="8"/>
  <c r="D75" i="8"/>
  <c r="E75" i="8"/>
  <c r="F75" i="8"/>
  <c r="G75" i="8"/>
  <c r="H75" i="8"/>
  <c r="I75" i="8"/>
  <c r="J75" i="8"/>
  <c r="K75" i="8"/>
  <c r="L75" i="8"/>
  <c r="M75" i="8"/>
  <c r="N75" i="8"/>
  <c r="D76" i="8"/>
  <c r="E76" i="8"/>
  <c r="F76" i="8"/>
  <c r="G76" i="8"/>
  <c r="H76" i="8"/>
  <c r="I76" i="8"/>
  <c r="J76" i="8"/>
  <c r="K76" i="8"/>
  <c r="L76" i="8"/>
  <c r="M76" i="8"/>
  <c r="N76" i="8"/>
  <c r="D77" i="8"/>
  <c r="E77" i="8"/>
  <c r="F77" i="8"/>
  <c r="G77" i="8"/>
  <c r="H77" i="8"/>
  <c r="I77" i="8"/>
  <c r="J77" i="8"/>
  <c r="K77" i="8"/>
  <c r="L77" i="8"/>
  <c r="M77" i="8"/>
  <c r="N77" i="8"/>
  <c r="D78" i="8"/>
  <c r="E78" i="8"/>
  <c r="F78" i="8"/>
  <c r="G78" i="8"/>
  <c r="H78" i="8"/>
  <c r="I78" i="8"/>
  <c r="J78" i="8"/>
  <c r="K78" i="8"/>
  <c r="L78" i="8"/>
  <c r="M78" i="8"/>
  <c r="N78" i="8"/>
  <c r="D79" i="8"/>
  <c r="E79" i="8"/>
  <c r="F79" i="8"/>
  <c r="G79" i="8"/>
  <c r="H79" i="8"/>
  <c r="I79" i="8"/>
  <c r="J79" i="8"/>
  <c r="K79" i="8"/>
  <c r="L79" i="8"/>
  <c r="M79" i="8"/>
  <c r="N79" i="8"/>
  <c r="D80" i="8"/>
  <c r="E80" i="8"/>
  <c r="F80" i="8"/>
  <c r="G80" i="8"/>
  <c r="H80" i="8"/>
  <c r="I80" i="8"/>
  <c r="J80" i="8"/>
  <c r="K80" i="8"/>
  <c r="L80" i="8"/>
  <c r="M80" i="8"/>
  <c r="N80" i="8"/>
  <c r="D81" i="8"/>
  <c r="E81" i="8"/>
  <c r="F81" i="8"/>
  <c r="G81" i="8"/>
  <c r="H81" i="8"/>
  <c r="I81" i="8"/>
  <c r="J81" i="8"/>
  <c r="K81" i="8"/>
  <c r="L81" i="8"/>
  <c r="M81" i="8"/>
  <c r="N81" i="8"/>
  <c r="D82" i="8"/>
  <c r="E82" i="8"/>
  <c r="F82" i="8"/>
  <c r="G82" i="8"/>
  <c r="H82" i="8"/>
  <c r="I82" i="8"/>
  <c r="J82" i="8"/>
  <c r="K82" i="8"/>
  <c r="L82" i="8"/>
  <c r="M82" i="8"/>
  <c r="N82" i="8"/>
  <c r="D83" i="8"/>
  <c r="E83" i="8"/>
  <c r="F83" i="8"/>
  <c r="G83" i="8"/>
  <c r="H83" i="8"/>
  <c r="I83" i="8"/>
  <c r="J83" i="8"/>
  <c r="K83" i="8"/>
  <c r="L83" i="8"/>
  <c r="M83" i="8"/>
  <c r="N83" i="8"/>
  <c r="D84" i="8"/>
  <c r="E84" i="8"/>
  <c r="F84" i="8"/>
  <c r="G84" i="8"/>
  <c r="H84" i="8"/>
  <c r="I84" i="8"/>
  <c r="J84" i="8"/>
  <c r="K84" i="8"/>
  <c r="L84" i="8"/>
  <c r="M84" i="8"/>
  <c r="N84" i="8"/>
  <c r="D85" i="8"/>
  <c r="E85" i="8"/>
  <c r="F85" i="8"/>
  <c r="G85" i="8"/>
  <c r="H85" i="8"/>
  <c r="I85" i="8"/>
  <c r="J85" i="8"/>
  <c r="K85" i="8"/>
  <c r="L85" i="8"/>
  <c r="M85" i="8"/>
  <c r="N85" i="8"/>
  <c r="D86" i="8"/>
  <c r="E86" i="8"/>
  <c r="F86" i="8"/>
  <c r="G86" i="8"/>
  <c r="H86" i="8"/>
  <c r="I86" i="8"/>
  <c r="J86" i="8"/>
  <c r="K86" i="8"/>
  <c r="L86" i="8"/>
  <c r="M86" i="8"/>
  <c r="N86" i="8"/>
  <c r="D87" i="8"/>
  <c r="E87" i="8"/>
  <c r="F87" i="8"/>
  <c r="G87" i="8"/>
  <c r="H87" i="8"/>
  <c r="I87" i="8"/>
  <c r="J87" i="8"/>
  <c r="K87" i="8"/>
  <c r="L87" i="8"/>
  <c r="M87" i="8"/>
  <c r="N87" i="8"/>
  <c r="D88" i="8"/>
  <c r="E88" i="8"/>
  <c r="F88" i="8"/>
  <c r="G88" i="8"/>
  <c r="H88" i="8"/>
  <c r="I88" i="8"/>
  <c r="J88" i="8"/>
  <c r="K88" i="8"/>
  <c r="L88" i="8"/>
  <c r="M88" i="8"/>
  <c r="N88" i="8"/>
  <c r="D89" i="8"/>
  <c r="E89" i="8"/>
  <c r="F89" i="8"/>
  <c r="G89" i="8"/>
  <c r="H89" i="8"/>
  <c r="I89" i="8"/>
  <c r="J89" i="8"/>
  <c r="K89" i="8"/>
  <c r="L89" i="8"/>
  <c r="M89" i="8"/>
  <c r="N89" i="8"/>
  <c r="D90" i="8"/>
  <c r="E90" i="8"/>
  <c r="F90" i="8"/>
  <c r="G90" i="8"/>
  <c r="H90" i="8"/>
  <c r="I90" i="8"/>
  <c r="J90" i="8"/>
  <c r="K90" i="8"/>
  <c r="L90" i="8"/>
  <c r="M90" i="8"/>
  <c r="N90" i="8"/>
  <c r="D91" i="8"/>
  <c r="E91" i="8"/>
  <c r="F91" i="8"/>
  <c r="G91" i="8"/>
  <c r="H91" i="8"/>
  <c r="I91" i="8"/>
  <c r="J91" i="8"/>
  <c r="K91" i="8"/>
  <c r="L91" i="8"/>
  <c r="M91" i="8"/>
  <c r="N91" i="8"/>
  <c r="D92" i="8"/>
  <c r="E92" i="8"/>
  <c r="F92" i="8"/>
  <c r="G92" i="8"/>
  <c r="H92" i="8"/>
  <c r="I92" i="8"/>
  <c r="J92" i="8"/>
  <c r="K92" i="8"/>
  <c r="L92" i="8"/>
  <c r="M92" i="8"/>
  <c r="N92" i="8"/>
  <c r="D93" i="8"/>
  <c r="E93" i="8"/>
  <c r="F93" i="8"/>
  <c r="G93" i="8"/>
  <c r="H93" i="8"/>
  <c r="I93" i="8"/>
  <c r="J93" i="8"/>
  <c r="K93" i="8"/>
  <c r="L93" i="8"/>
  <c r="M93" i="8"/>
  <c r="N93" i="8"/>
  <c r="D94" i="8"/>
  <c r="E94" i="8"/>
  <c r="F94" i="8"/>
  <c r="G94" i="8"/>
  <c r="H94" i="8"/>
  <c r="I94" i="8"/>
  <c r="J94" i="8"/>
  <c r="K94" i="8"/>
  <c r="L94" i="8"/>
  <c r="M94" i="8"/>
  <c r="N94" i="8"/>
  <c r="D95" i="8"/>
  <c r="E95" i="8"/>
  <c r="F95" i="8"/>
  <c r="G95" i="8"/>
  <c r="H95" i="8"/>
  <c r="I95" i="8"/>
  <c r="J95" i="8"/>
  <c r="K95" i="8"/>
  <c r="L95" i="8"/>
  <c r="M95" i="8"/>
  <c r="N95" i="8"/>
  <c r="D96" i="8"/>
  <c r="E96" i="8"/>
  <c r="F96" i="8"/>
  <c r="G96" i="8"/>
  <c r="H96" i="8"/>
  <c r="I96" i="8"/>
  <c r="J96" i="8"/>
  <c r="K96" i="8"/>
  <c r="L96" i="8"/>
  <c r="M96" i="8"/>
  <c r="N96" i="8"/>
  <c r="D97" i="8"/>
  <c r="E97" i="8"/>
  <c r="F97" i="8"/>
  <c r="G97" i="8"/>
  <c r="H97" i="8"/>
  <c r="I97" i="8"/>
  <c r="J97" i="8"/>
  <c r="K97" i="8"/>
  <c r="L97" i="8"/>
  <c r="M97" i="8"/>
  <c r="N97" i="8"/>
  <c r="D98" i="8"/>
  <c r="E98" i="8"/>
  <c r="F98" i="8"/>
  <c r="G98" i="8"/>
  <c r="H98" i="8"/>
  <c r="I98" i="8"/>
  <c r="J98" i="8"/>
  <c r="K98" i="8"/>
  <c r="L98" i="8"/>
  <c r="M98" i="8"/>
  <c r="N98" i="8"/>
  <c r="D99" i="8"/>
  <c r="E99" i="8"/>
  <c r="F99" i="8"/>
  <c r="G99" i="8"/>
  <c r="H99" i="8"/>
  <c r="I99" i="8"/>
  <c r="J99" i="8"/>
  <c r="K99" i="8"/>
  <c r="L99" i="8"/>
  <c r="M99" i="8"/>
  <c r="N99" i="8"/>
  <c r="D100" i="8"/>
  <c r="E100" i="8"/>
  <c r="F100" i="8"/>
  <c r="G100" i="8"/>
  <c r="H100" i="8"/>
  <c r="I100" i="8"/>
  <c r="J100" i="8"/>
  <c r="K100" i="8"/>
  <c r="L100" i="8"/>
  <c r="M100" i="8"/>
  <c r="N100" i="8"/>
  <c r="D101" i="8"/>
  <c r="E101" i="8"/>
  <c r="F101" i="8"/>
  <c r="G101" i="8"/>
  <c r="H101" i="8"/>
  <c r="I101" i="8"/>
  <c r="J101" i="8"/>
  <c r="K101" i="8"/>
  <c r="L101" i="8"/>
  <c r="M101" i="8"/>
  <c r="N101" i="8"/>
  <c r="D102" i="8"/>
  <c r="E102" i="8"/>
  <c r="F102" i="8"/>
  <c r="G102" i="8"/>
  <c r="H102" i="8"/>
  <c r="I102" i="8"/>
  <c r="J102" i="8"/>
  <c r="K102" i="8"/>
  <c r="L102" i="8"/>
  <c r="M102" i="8"/>
  <c r="N102" i="8"/>
  <c r="D103" i="8"/>
  <c r="E103" i="8"/>
  <c r="F103" i="8"/>
  <c r="G103" i="8"/>
  <c r="H103" i="8"/>
  <c r="I103" i="8"/>
  <c r="J103" i="8"/>
  <c r="K103" i="8"/>
  <c r="L103" i="8"/>
  <c r="M103" i="8"/>
  <c r="N103" i="8"/>
  <c r="D104" i="8"/>
  <c r="E104" i="8"/>
  <c r="F104" i="8"/>
  <c r="G104" i="8"/>
  <c r="H104" i="8"/>
  <c r="I104" i="8"/>
  <c r="J104" i="8"/>
  <c r="K104" i="8"/>
  <c r="L104" i="8"/>
  <c r="M104" i="8"/>
  <c r="N104" i="8"/>
  <c r="D105" i="8"/>
  <c r="E105" i="8"/>
  <c r="F105" i="8"/>
  <c r="G105" i="8"/>
  <c r="H105" i="8"/>
  <c r="I105" i="8"/>
  <c r="J105" i="8"/>
  <c r="K105" i="8"/>
  <c r="L105" i="8"/>
  <c r="M105" i="8"/>
  <c r="N105" i="8"/>
  <c r="D106" i="8"/>
  <c r="E106" i="8"/>
  <c r="F106" i="8"/>
  <c r="G106" i="8"/>
  <c r="H106" i="8"/>
  <c r="I106" i="8"/>
  <c r="J106" i="8"/>
  <c r="K106" i="8"/>
  <c r="L106" i="8"/>
  <c r="M106" i="8"/>
  <c r="N106" i="8"/>
  <c r="D107" i="8"/>
  <c r="E107" i="8"/>
  <c r="F107" i="8"/>
  <c r="G107" i="8"/>
  <c r="H107" i="8"/>
  <c r="I107" i="8"/>
  <c r="J107" i="8"/>
  <c r="K107" i="8"/>
  <c r="L107" i="8"/>
  <c r="M107" i="8"/>
  <c r="N107" i="8"/>
  <c r="D108" i="8"/>
  <c r="E108" i="8"/>
  <c r="F108" i="8"/>
  <c r="G108" i="8"/>
  <c r="H108" i="8"/>
  <c r="I108" i="8"/>
  <c r="J108" i="8"/>
  <c r="K108" i="8"/>
  <c r="L108" i="8"/>
  <c r="M108" i="8"/>
  <c r="N108" i="8"/>
  <c r="D109" i="8"/>
  <c r="E109" i="8"/>
  <c r="F109" i="8"/>
  <c r="G109" i="8"/>
  <c r="H109" i="8"/>
  <c r="I109" i="8"/>
  <c r="J109" i="8"/>
  <c r="K109" i="8"/>
  <c r="L109" i="8"/>
  <c r="M109" i="8"/>
  <c r="N109" i="8"/>
  <c r="D110" i="8"/>
  <c r="E110" i="8"/>
  <c r="F110" i="8"/>
  <c r="G110" i="8"/>
  <c r="H110" i="8"/>
  <c r="I110" i="8"/>
  <c r="J110" i="8"/>
  <c r="K110" i="8"/>
  <c r="L110" i="8"/>
  <c r="M110" i="8"/>
  <c r="N110" i="8"/>
  <c r="D111" i="8"/>
  <c r="E111" i="8"/>
  <c r="F111" i="8"/>
  <c r="G111" i="8"/>
  <c r="H111" i="8"/>
  <c r="I111" i="8"/>
  <c r="J111" i="8"/>
  <c r="K111" i="8"/>
  <c r="L111" i="8"/>
  <c r="M111" i="8"/>
  <c r="N111" i="8"/>
  <c r="D112" i="8"/>
  <c r="E112" i="8"/>
  <c r="F112" i="8"/>
  <c r="G112" i="8"/>
  <c r="H112" i="8"/>
  <c r="I112" i="8"/>
  <c r="J112" i="8"/>
  <c r="K112" i="8"/>
  <c r="L112" i="8"/>
  <c r="M112" i="8"/>
  <c r="N112" i="8"/>
  <c r="D113" i="8"/>
  <c r="E113" i="8"/>
  <c r="F113" i="8"/>
  <c r="G113" i="8"/>
  <c r="H113" i="8"/>
  <c r="I113" i="8"/>
  <c r="J113" i="8"/>
  <c r="K113" i="8"/>
  <c r="L113" i="8"/>
  <c r="M113" i="8"/>
  <c r="N113" i="8"/>
  <c r="D114" i="8"/>
  <c r="E114" i="8"/>
  <c r="F114" i="8"/>
  <c r="G114" i="8"/>
  <c r="H114" i="8"/>
  <c r="I114" i="8"/>
  <c r="J114" i="8"/>
  <c r="K114" i="8"/>
  <c r="L114" i="8"/>
  <c r="M114" i="8"/>
  <c r="N114" i="8"/>
  <c r="D115" i="8"/>
  <c r="E115" i="8"/>
  <c r="F115" i="8"/>
  <c r="G115" i="8"/>
  <c r="H115" i="8"/>
  <c r="I115" i="8"/>
  <c r="J115" i="8"/>
  <c r="K115" i="8"/>
  <c r="L115" i="8"/>
  <c r="M115" i="8"/>
  <c r="N115" i="8"/>
  <c r="D116" i="8"/>
  <c r="E116" i="8"/>
  <c r="F116" i="8"/>
  <c r="G116" i="8"/>
  <c r="H116" i="8"/>
  <c r="I116" i="8"/>
  <c r="J116" i="8"/>
  <c r="K116" i="8"/>
  <c r="L116" i="8"/>
  <c r="M116" i="8"/>
  <c r="N116" i="8"/>
  <c r="D117" i="8"/>
  <c r="E117" i="8"/>
  <c r="F117" i="8"/>
  <c r="G117" i="8"/>
  <c r="H117" i="8"/>
  <c r="I117" i="8"/>
  <c r="J117" i="8"/>
  <c r="K117" i="8"/>
  <c r="L117" i="8"/>
  <c r="M117" i="8"/>
  <c r="N117" i="8"/>
  <c r="D118" i="8"/>
  <c r="E118" i="8"/>
  <c r="F118" i="8"/>
  <c r="G118" i="8"/>
  <c r="H118" i="8"/>
  <c r="I118" i="8"/>
  <c r="J118" i="8"/>
  <c r="K118" i="8"/>
  <c r="L118" i="8"/>
  <c r="M118" i="8"/>
  <c r="N118" i="8"/>
  <c r="D119" i="8"/>
  <c r="E119" i="8"/>
  <c r="F119" i="8"/>
  <c r="G119" i="8"/>
  <c r="H119" i="8"/>
  <c r="I119" i="8"/>
  <c r="J119" i="8"/>
  <c r="K119" i="8"/>
  <c r="L119" i="8"/>
  <c r="M119" i="8"/>
  <c r="N119" i="8"/>
  <c r="D120" i="8"/>
  <c r="E120" i="8"/>
  <c r="F120" i="8"/>
  <c r="G120" i="8"/>
  <c r="H120" i="8"/>
  <c r="I120" i="8"/>
  <c r="J120" i="8"/>
  <c r="K120" i="8"/>
  <c r="L120" i="8"/>
  <c r="M120" i="8"/>
  <c r="N120" i="8"/>
  <c r="D121" i="8"/>
  <c r="E121" i="8"/>
  <c r="F121" i="8"/>
  <c r="G121" i="8"/>
  <c r="H121" i="8"/>
  <c r="I121" i="8"/>
  <c r="J121" i="8"/>
  <c r="K121" i="8"/>
  <c r="L121" i="8"/>
  <c r="M121" i="8"/>
  <c r="N121" i="8"/>
  <c r="D122" i="8"/>
  <c r="E122" i="8"/>
  <c r="F122" i="8"/>
  <c r="G122" i="8"/>
  <c r="H122" i="8"/>
  <c r="I122" i="8"/>
  <c r="J122" i="8"/>
  <c r="K122" i="8"/>
  <c r="L122" i="8"/>
  <c r="M122" i="8"/>
  <c r="N122" i="8"/>
  <c r="D123" i="8"/>
  <c r="E123" i="8"/>
  <c r="F123" i="8"/>
  <c r="G123" i="8"/>
  <c r="H123" i="8"/>
  <c r="I123" i="8"/>
  <c r="J123" i="8"/>
  <c r="K123" i="8"/>
  <c r="L123" i="8"/>
  <c r="M123" i="8"/>
  <c r="N123" i="8"/>
  <c r="D124" i="8"/>
  <c r="E124" i="8"/>
  <c r="F124" i="8"/>
  <c r="G124" i="8"/>
  <c r="H124" i="8"/>
  <c r="I124" i="8"/>
  <c r="J124" i="8"/>
  <c r="K124" i="8"/>
  <c r="L124" i="8"/>
  <c r="M124" i="8"/>
  <c r="N124" i="8"/>
  <c r="D125" i="8"/>
  <c r="E125" i="8"/>
  <c r="F125" i="8"/>
  <c r="G125" i="8"/>
  <c r="H125" i="8"/>
  <c r="I125" i="8"/>
  <c r="J125" i="8"/>
  <c r="K125" i="8"/>
  <c r="L125" i="8"/>
  <c r="M125" i="8"/>
  <c r="N125" i="8"/>
  <c r="D126" i="8"/>
  <c r="E126" i="8"/>
  <c r="F126" i="8"/>
  <c r="G126" i="8"/>
  <c r="H126" i="8"/>
  <c r="I126" i="8"/>
  <c r="J126" i="8"/>
  <c r="K126" i="8"/>
  <c r="L126" i="8"/>
  <c r="M126" i="8"/>
  <c r="N126" i="8"/>
  <c r="D127" i="8"/>
  <c r="E127" i="8"/>
  <c r="F127" i="8"/>
  <c r="G127" i="8"/>
  <c r="H127" i="8"/>
  <c r="I127" i="8"/>
  <c r="J127" i="8"/>
  <c r="K127" i="8"/>
  <c r="L127" i="8"/>
  <c r="M127" i="8"/>
  <c r="N127" i="8"/>
  <c r="D128" i="8"/>
  <c r="E128" i="8"/>
  <c r="F128" i="8"/>
  <c r="G128" i="8"/>
  <c r="H128" i="8"/>
  <c r="I128" i="8"/>
  <c r="J128" i="8"/>
  <c r="K128" i="8"/>
  <c r="L128" i="8"/>
  <c r="M128" i="8"/>
  <c r="N128" i="8"/>
  <c r="D129" i="8"/>
  <c r="E129" i="8"/>
  <c r="F129" i="8"/>
  <c r="G129" i="8"/>
  <c r="H129" i="8"/>
  <c r="I129" i="8"/>
  <c r="J129" i="8"/>
  <c r="K129" i="8"/>
  <c r="L129" i="8"/>
  <c r="M129" i="8"/>
  <c r="N129" i="8"/>
  <c r="D130" i="8"/>
  <c r="E130" i="8"/>
  <c r="F130" i="8"/>
  <c r="G130" i="8"/>
  <c r="H130" i="8"/>
  <c r="I130" i="8"/>
  <c r="J130" i="8"/>
  <c r="K130" i="8"/>
  <c r="L130" i="8"/>
  <c r="M130" i="8"/>
  <c r="N130" i="8"/>
  <c r="D131" i="8"/>
  <c r="E131" i="8"/>
  <c r="F131" i="8"/>
  <c r="G131" i="8"/>
  <c r="H131" i="8"/>
  <c r="I131" i="8"/>
  <c r="J131" i="8"/>
  <c r="K131" i="8"/>
  <c r="L131" i="8"/>
  <c r="M131" i="8"/>
  <c r="N131" i="8"/>
  <c r="D132" i="8"/>
  <c r="E132" i="8"/>
  <c r="F132" i="8"/>
  <c r="G132" i="8"/>
  <c r="H132" i="8"/>
  <c r="I132" i="8"/>
  <c r="J132" i="8"/>
  <c r="K132" i="8"/>
  <c r="L132" i="8"/>
  <c r="M132" i="8"/>
  <c r="N132" i="8"/>
  <c r="D133" i="8"/>
  <c r="E133" i="8"/>
  <c r="F133" i="8"/>
  <c r="G133" i="8"/>
  <c r="H133" i="8"/>
  <c r="I133" i="8"/>
  <c r="J133" i="8"/>
  <c r="K133" i="8"/>
  <c r="L133" i="8"/>
  <c r="M133" i="8"/>
  <c r="N133" i="8"/>
  <c r="D134" i="8"/>
  <c r="E134" i="8"/>
  <c r="F134" i="8"/>
  <c r="G134" i="8"/>
  <c r="H134" i="8"/>
  <c r="I134" i="8"/>
  <c r="J134" i="8"/>
  <c r="K134" i="8"/>
  <c r="L134" i="8"/>
  <c r="M134" i="8"/>
  <c r="N134" i="8"/>
  <c r="D135" i="8"/>
  <c r="E135" i="8"/>
  <c r="F135" i="8"/>
  <c r="G135" i="8"/>
  <c r="H135" i="8"/>
  <c r="I135" i="8"/>
  <c r="J135" i="8"/>
  <c r="K135" i="8"/>
  <c r="L135" i="8"/>
  <c r="M135" i="8"/>
  <c r="N135" i="8"/>
  <c r="D136" i="8"/>
  <c r="E136" i="8"/>
  <c r="F136" i="8"/>
  <c r="G136" i="8"/>
  <c r="H136" i="8"/>
  <c r="I136" i="8"/>
  <c r="J136" i="8"/>
  <c r="K136" i="8"/>
  <c r="L136" i="8"/>
  <c r="M136" i="8"/>
  <c r="N136" i="8"/>
  <c r="D137" i="8"/>
  <c r="E137" i="8"/>
  <c r="F137" i="8"/>
  <c r="G137" i="8"/>
  <c r="H137" i="8"/>
  <c r="I137" i="8"/>
  <c r="J137" i="8"/>
  <c r="K137" i="8"/>
  <c r="L137" i="8"/>
  <c r="M137" i="8"/>
  <c r="N137" i="8"/>
  <c r="D138" i="8"/>
  <c r="E138" i="8"/>
  <c r="F138" i="8"/>
  <c r="G138" i="8"/>
  <c r="H138" i="8"/>
  <c r="I138" i="8"/>
  <c r="J138" i="8"/>
  <c r="K138" i="8"/>
  <c r="L138" i="8"/>
  <c r="M138" i="8"/>
  <c r="N138" i="8"/>
  <c r="M2" i="8"/>
  <c r="L2" i="8"/>
  <c r="K2" i="8"/>
  <c r="J2" i="8"/>
  <c r="I2" i="8"/>
  <c r="H2" i="8"/>
  <c r="G2" i="8"/>
  <c r="F2" i="8"/>
  <c r="E2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AE145" i="2" l="1"/>
  <c r="AF145" i="2" s="1"/>
  <c r="A145" i="2"/>
  <c r="AE144" i="2"/>
  <c r="AF144" i="2" s="1"/>
  <c r="A144" i="2"/>
  <c r="BC142" i="8" s="1"/>
  <c r="AE143" i="2"/>
  <c r="AF143" i="2" s="1"/>
  <c r="A143" i="2"/>
  <c r="AE135" i="2"/>
  <c r="AF135" i="2" s="1"/>
  <c r="A135" i="2"/>
  <c r="AE134" i="2"/>
  <c r="AF134" i="2" s="1"/>
  <c r="A134" i="2"/>
  <c r="AE133" i="2"/>
  <c r="AF133" i="2" s="1"/>
  <c r="A133" i="2"/>
  <c r="BC143" i="8" l="1"/>
  <c r="AE160" i="2"/>
  <c r="AF160" i="2" s="1"/>
  <c r="A160" i="2"/>
  <c r="AE159" i="2"/>
  <c r="AF159" i="2" s="1"/>
  <c r="A159" i="2"/>
  <c r="AE158" i="2"/>
  <c r="AF158" i="2" s="1"/>
  <c r="A158" i="2"/>
  <c r="A161" i="2"/>
  <c r="AC161" i="2"/>
  <c r="AE161" i="2" s="1"/>
  <c r="AF161" i="2" s="1"/>
  <c r="A162" i="2"/>
  <c r="AC162" i="2"/>
  <c r="AE162" i="2" s="1"/>
  <c r="AF162" i="2" s="1"/>
  <c r="A163" i="2"/>
  <c r="AC163" i="2"/>
  <c r="AE163" i="2" s="1"/>
  <c r="AF163" i="2" s="1"/>
  <c r="A164" i="2"/>
  <c r="AE164" i="2"/>
  <c r="AF164" i="2" s="1"/>
  <c r="A165" i="2"/>
  <c r="AE165" i="2"/>
  <c r="AF165" i="2" s="1"/>
  <c r="A166" i="2"/>
  <c r="AC166" i="2"/>
  <c r="A172" i="2"/>
  <c r="AC172" i="2"/>
  <c r="AE172" i="2" s="1"/>
  <c r="AF172" i="2" s="1"/>
  <c r="A173" i="2"/>
  <c r="AE173" i="2"/>
  <c r="AF173" i="2" s="1"/>
  <c r="A174" i="2"/>
  <c r="AC174" i="2"/>
  <c r="AE174" i="2" s="1"/>
  <c r="AF174" i="2" s="1"/>
  <c r="A175" i="2"/>
  <c r="AE175" i="2"/>
  <c r="AF175" i="2" s="1"/>
  <c r="A176" i="2"/>
  <c r="AE176" i="2"/>
  <c r="AF176" i="2" s="1"/>
  <c r="A177" i="2"/>
  <c r="AE177" i="2"/>
  <c r="AF177" i="2" s="1"/>
  <c r="A178" i="2"/>
  <c r="AE178" i="2"/>
  <c r="AF178" i="2" s="1"/>
  <c r="A179" i="2"/>
  <c r="AC179" i="2"/>
  <c r="AE179" i="2" s="1"/>
  <c r="AF179" i="2" s="1"/>
  <c r="A180" i="2"/>
  <c r="AE180" i="2"/>
  <c r="AF180" i="2" s="1"/>
  <c r="AE156" i="2"/>
  <c r="AF156" i="2" s="1"/>
  <c r="A156" i="2"/>
  <c r="AE141" i="2"/>
  <c r="AF141" i="2" s="1"/>
  <c r="A141" i="2"/>
  <c r="AE132" i="2"/>
  <c r="AF132" i="2" s="1"/>
  <c r="A132" i="2"/>
  <c r="AE115" i="2"/>
  <c r="AF115" i="2" s="1"/>
  <c r="A115" i="2"/>
  <c r="BQ31" i="8"/>
  <c r="BO31" i="8"/>
  <c r="AU31" i="8" s="1"/>
  <c r="BI31" i="8"/>
  <c r="AO31" i="8" s="1"/>
  <c r="BH31" i="8"/>
  <c r="AN31" i="8" s="1"/>
  <c r="BG31" i="8"/>
  <c r="AM31" i="8" s="1"/>
  <c r="BQ30" i="8"/>
  <c r="BO30" i="8"/>
  <c r="AU30" i="8" s="1"/>
  <c r="BI30" i="8"/>
  <c r="AO30" i="8" s="1"/>
  <c r="BH30" i="8"/>
  <c r="AN30" i="8" s="1"/>
  <c r="BG30" i="8"/>
  <c r="AM30" i="8" s="1"/>
  <c r="BQ32" i="8"/>
  <c r="BO32" i="8"/>
  <c r="AU32" i="8" s="1"/>
  <c r="BI32" i="8"/>
  <c r="AO32" i="8" s="1"/>
  <c r="BH32" i="8"/>
  <c r="AN32" i="8" s="1"/>
  <c r="BG32" i="8"/>
  <c r="AM32" i="8" s="1"/>
  <c r="BQ43" i="8"/>
  <c r="BO43" i="8"/>
  <c r="AU43" i="8" s="1"/>
  <c r="BI43" i="8"/>
  <c r="AO43" i="8" s="1"/>
  <c r="BH43" i="8"/>
  <c r="AN43" i="8" s="1"/>
  <c r="BG43" i="8"/>
  <c r="AM43" i="8" s="1"/>
  <c r="BQ45" i="8"/>
  <c r="BO45" i="8"/>
  <c r="AU45" i="8" s="1"/>
  <c r="BI45" i="8"/>
  <c r="AO45" i="8" s="1"/>
  <c r="BH45" i="8"/>
  <c r="AN45" i="8" s="1"/>
  <c r="BG45" i="8"/>
  <c r="AM45" i="8" s="1"/>
  <c r="BQ44" i="8"/>
  <c r="BO44" i="8"/>
  <c r="AU44" i="8" s="1"/>
  <c r="BI44" i="8"/>
  <c r="AO44" i="8" s="1"/>
  <c r="BH44" i="8"/>
  <c r="AN44" i="8" s="1"/>
  <c r="BG44" i="8"/>
  <c r="AM44" i="8" s="1"/>
  <c r="BQ22" i="8"/>
  <c r="BO22" i="8"/>
  <c r="AU22" i="8" s="1"/>
  <c r="BI22" i="8"/>
  <c r="AO22" i="8" s="1"/>
  <c r="BH22" i="8"/>
  <c r="AN22" i="8" s="1"/>
  <c r="BG22" i="8"/>
  <c r="AM22" i="8" s="1"/>
  <c r="BQ23" i="8"/>
  <c r="BO23" i="8"/>
  <c r="AU23" i="8" s="1"/>
  <c r="BI23" i="8"/>
  <c r="AO23" i="8" s="1"/>
  <c r="BH23" i="8"/>
  <c r="AN23" i="8" s="1"/>
  <c r="BG23" i="8"/>
  <c r="AM23" i="8" s="1"/>
  <c r="BQ24" i="8"/>
  <c r="BO24" i="8"/>
  <c r="AU24" i="8" s="1"/>
  <c r="BI24" i="8"/>
  <c r="AO24" i="8" s="1"/>
  <c r="BH24" i="8"/>
  <c r="AN24" i="8" s="1"/>
  <c r="BG24" i="8"/>
  <c r="AM24" i="8" s="1"/>
  <c r="A113" i="2"/>
  <c r="BC141" i="8" l="1"/>
  <c r="AE166" i="2"/>
  <c r="AF166" i="2" s="1"/>
  <c r="R73" i="7"/>
  <c r="Q73" i="7"/>
  <c r="P73" i="7"/>
  <c r="O73" i="7"/>
  <c r="N73" i="7"/>
  <c r="R72" i="7"/>
  <c r="Q72" i="7"/>
  <c r="P72" i="7"/>
  <c r="O72" i="7"/>
  <c r="N72" i="7"/>
  <c r="R71" i="7"/>
  <c r="Q71" i="7"/>
  <c r="P71" i="7"/>
  <c r="R70" i="7"/>
  <c r="Q70" i="7"/>
  <c r="P70" i="7"/>
  <c r="R69" i="7"/>
  <c r="Q69" i="7"/>
  <c r="P69" i="7"/>
  <c r="O69" i="7"/>
  <c r="N69" i="7"/>
  <c r="R68" i="7"/>
  <c r="Q68" i="7"/>
  <c r="P68" i="7"/>
  <c r="R67" i="7"/>
  <c r="Q67" i="7"/>
  <c r="P67" i="7"/>
  <c r="O67" i="7"/>
  <c r="N67" i="7"/>
  <c r="R66" i="7"/>
  <c r="Q66" i="7"/>
  <c r="P66" i="7"/>
  <c r="R65" i="7"/>
  <c r="Q65" i="7"/>
  <c r="P65" i="7"/>
  <c r="AE258" i="2" l="1"/>
  <c r="AF258" i="2" s="1"/>
  <c r="AE257" i="2"/>
  <c r="AF257" i="2" s="1"/>
  <c r="AE256" i="2"/>
  <c r="AF256" i="2" s="1"/>
  <c r="A266" i="2"/>
  <c r="A265" i="2"/>
  <c r="A264" i="2"/>
  <c r="A263" i="2"/>
  <c r="A262" i="2"/>
  <c r="AE255" i="2"/>
  <c r="AF255" i="2" s="1"/>
  <c r="AE254" i="2"/>
  <c r="AF254" i="2" s="1"/>
  <c r="AE253" i="2"/>
  <c r="AF253" i="2" s="1"/>
  <c r="AC252" i="2"/>
  <c r="AE252" i="2" s="1"/>
  <c r="AF252" i="2" s="1"/>
  <c r="AE251" i="2"/>
  <c r="AF251" i="2" s="1"/>
  <c r="AE250" i="2"/>
  <c r="AF250" i="2" s="1"/>
  <c r="AC249" i="2"/>
  <c r="AE248" i="2"/>
  <c r="AF248" i="2" s="1"/>
  <c r="AE247" i="2"/>
  <c r="AF247" i="2" s="1"/>
  <c r="AC246" i="2"/>
  <c r="AE245" i="2"/>
  <c r="AF245" i="2" s="1"/>
  <c r="AE244" i="2"/>
  <c r="AF244" i="2" s="1"/>
  <c r="AE243" i="2"/>
  <c r="AF243" i="2" s="1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E242" i="2"/>
  <c r="AF242" i="2" s="1"/>
  <c r="AE241" i="2"/>
  <c r="AF241" i="2" s="1"/>
  <c r="AE240" i="2"/>
  <c r="AF240" i="2" s="1"/>
  <c r="AE239" i="2"/>
  <c r="AF239" i="2" s="1"/>
  <c r="AC238" i="2"/>
  <c r="AE237" i="2"/>
  <c r="AF237" i="2" s="1"/>
  <c r="AE236" i="2"/>
  <c r="AF236" i="2" s="1"/>
  <c r="AE235" i="2"/>
  <c r="AF235" i="2" s="1"/>
  <c r="AE246" i="2" l="1"/>
  <c r="AF246" i="2" s="1"/>
  <c r="O70" i="7"/>
  <c r="N70" i="7"/>
  <c r="AE238" i="2"/>
  <c r="AF238" i="2" s="1"/>
  <c r="N68" i="7"/>
  <c r="O68" i="7"/>
  <c r="AE249" i="2"/>
  <c r="AF249" i="2" s="1"/>
  <c r="O71" i="7"/>
  <c r="N71" i="7"/>
  <c r="AE234" i="2"/>
  <c r="AF234" i="2" s="1"/>
  <c r="AE233" i="2"/>
  <c r="AF233" i="2" s="1"/>
  <c r="AE232" i="2"/>
  <c r="AF232" i="2" s="1"/>
  <c r="AE231" i="2"/>
  <c r="AF231" i="2" s="1"/>
  <c r="AE230" i="2"/>
  <c r="AF230" i="2" s="1"/>
  <c r="AE229" i="2"/>
  <c r="AF229" i="2" s="1"/>
  <c r="AE228" i="2"/>
  <c r="AF228" i="2" s="1"/>
  <c r="AE227" i="2"/>
  <c r="AF227" i="2" s="1"/>
  <c r="BC113" i="8"/>
  <c r="AE226" i="2"/>
  <c r="AF226" i="2" s="1"/>
  <c r="AE225" i="2"/>
  <c r="AF225" i="2" s="1"/>
  <c r="AC224" i="2"/>
  <c r="AE224" i="2" s="1"/>
  <c r="AF224" i="2" s="1"/>
  <c r="AE223" i="2"/>
  <c r="AF223" i="2" s="1"/>
  <c r="AC222" i="2"/>
  <c r="AE222" i="2" s="1"/>
  <c r="AF222" i="2" s="1"/>
  <c r="A222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1" i="2"/>
  <c r="AE221" i="2"/>
  <c r="AF221" i="2" s="1"/>
  <c r="AC220" i="2"/>
  <c r="AE220" i="2" s="1"/>
  <c r="AF220" i="2" s="1"/>
  <c r="AE219" i="2"/>
  <c r="AF219" i="2" s="1"/>
  <c r="AC218" i="2"/>
  <c r="AE218" i="2" s="1"/>
  <c r="AF218" i="2" s="1"/>
  <c r="AE217" i="2"/>
  <c r="AF217" i="2" s="1"/>
  <c r="AE216" i="2"/>
  <c r="AF216" i="2" s="1"/>
  <c r="AC215" i="2"/>
  <c r="AE215" i="2" s="1"/>
  <c r="AF215" i="2" s="1"/>
  <c r="AE214" i="2"/>
  <c r="AF214" i="2" s="1"/>
  <c r="AE213" i="2"/>
  <c r="AF213" i="2" s="1"/>
  <c r="AC212" i="2"/>
  <c r="A216" i="2"/>
  <c r="A215" i="2"/>
  <c r="A214" i="2"/>
  <c r="A213" i="2"/>
  <c r="AE211" i="2"/>
  <c r="AF211" i="2" s="1"/>
  <c r="AE210" i="2"/>
  <c r="AF210" i="2" s="1"/>
  <c r="AE209" i="2"/>
  <c r="AF209" i="2" s="1"/>
  <c r="A220" i="2"/>
  <c r="A219" i="2"/>
  <c r="A218" i="2"/>
  <c r="A217" i="2"/>
  <c r="A212" i="2"/>
  <c r="A211" i="2"/>
  <c r="A210" i="2"/>
  <c r="AC208" i="2"/>
  <c r="AE208" i="2" s="1"/>
  <c r="AF208" i="2" s="1"/>
  <c r="AC207" i="2"/>
  <c r="AE207" i="2" s="1"/>
  <c r="AF207" i="2" s="1"/>
  <c r="AC206" i="2"/>
  <c r="AE205" i="2"/>
  <c r="AF205" i="2" s="1"/>
  <c r="AC204" i="2"/>
  <c r="AE204" i="2" s="1"/>
  <c r="AF204" i="2" s="1"/>
  <c r="A209" i="2"/>
  <c r="A208" i="2"/>
  <c r="A207" i="2"/>
  <c r="A206" i="2"/>
  <c r="A205" i="2"/>
  <c r="A204" i="2"/>
  <c r="A203" i="2"/>
  <c r="AC203" i="2"/>
  <c r="AE203" i="2" s="1"/>
  <c r="AF203" i="2" s="1"/>
  <c r="A202" i="2"/>
  <c r="A201" i="2"/>
  <c r="AE202" i="2"/>
  <c r="AF202" i="2" s="1"/>
  <c r="AE201" i="2"/>
  <c r="AF201" i="2" s="1"/>
  <c r="AC200" i="2"/>
  <c r="AE200" i="2" s="1"/>
  <c r="AF200" i="2" s="1"/>
  <c r="A200" i="2"/>
  <c r="A199" i="2"/>
  <c r="A198" i="2"/>
  <c r="AE199" i="2"/>
  <c r="AF199" i="2" s="1"/>
  <c r="AE198" i="2"/>
  <c r="AF198" i="2" s="1"/>
  <c r="R64" i="7"/>
  <c r="Q64" i="7"/>
  <c r="P64" i="7"/>
  <c r="AC197" i="2"/>
  <c r="AE197" i="2" s="1"/>
  <c r="AF197" i="2" s="1"/>
  <c r="AE206" i="2" l="1"/>
  <c r="AF206" i="2" s="1"/>
  <c r="O65" i="7"/>
  <c r="N65" i="7"/>
  <c r="AE212" i="2"/>
  <c r="AF212" i="2" s="1"/>
  <c r="O66" i="7"/>
  <c r="N66" i="7"/>
  <c r="O64" i="7"/>
  <c r="N64" i="7"/>
  <c r="A197" i="2"/>
  <c r="AL70" i="1" l="1"/>
  <c r="AK70" i="1"/>
  <c r="AJ70" i="1"/>
  <c r="AI70" i="1"/>
  <c r="AH70" i="1"/>
  <c r="AG70" i="1"/>
  <c r="AF70" i="1"/>
  <c r="AE70" i="1"/>
  <c r="AD70" i="1"/>
  <c r="AC70" i="1"/>
  <c r="AB70" i="1"/>
  <c r="AL69" i="1"/>
  <c r="AK69" i="1"/>
  <c r="AJ69" i="1"/>
  <c r="AI69" i="1"/>
  <c r="AH69" i="1"/>
  <c r="AG69" i="1"/>
  <c r="AF69" i="1"/>
  <c r="AE69" i="1"/>
  <c r="AD69" i="1"/>
  <c r="AC69" i="1"/>
  <c r="AB69" i="1"/>
  <c r="AL68" i="1"/>
  <c r="AK68" i="1"/>
  <c r="AJ68" i="1"/>
  <c r="AI68" i="1"/>
  <c r="AH68" i="1"/>
  <c r="AG68" i="1"/>
  <c r="AF68" i="1"/>
  <c r="AE68" i="1"/>
  <c r="AD68" i="1"/>
  <c r="AC68" i="1"/>
  <c r="AB68" i="1"/>
  <c r="AL67" i="1"/>
  <c r="AK67" i="1"/>
  <c r="AJ67" i="1"/>
  <c r="AI67" i="1"/>
  <c r="AH67" i="1"/>
  <c r="AG67" i="1"/>
  <c r="AF67" i="1"/>
  <c r="AE67" i="1"/>
  <c r="AD67" i="1"/>
  <c r="AC67" i="1"/>
  <c r="AB67" i="1"/>
  <c r="AL66" i="1"/>
  <c r="AK66" i="1"/>
  <c r="AJ66" i="1"/>
  <c r="AI66" i="1"/>
  <c r="AH66" i="1"/>
  <c r="AG66" i="1"/>
  <c r="AF66" i="1"/>
  <c r="AE66" i="1"/>
  <c r="AD66" i="1"/>
  <c r="AC66" i="1"/>
  <c r="AB66" i="1"/>
  <c r="AL65" i="1"/>
  <c r="AK65" i="1"/>
  <c r="AJ65" i="1"/>
  <c r="AI65" i="1"/>
  <c r="AH65" i="1"/>
  <c r="AG65" i="1"/>
  <c r="AF65" i="1"/>
  <c r="AE65" i="1"/>
  <c r="AD65" i="1"/>
  <c r="AC65" i="1"/>
  <c r="AB65" i="1"/>
  <c r="AL64" i="1"/>
  <c r="AK64" i="1"/>
  <c r="AJ64" i="1"/>
  <c r="AI64" i="1"/>
  <c r="AH64" i="1"/>
  <c r="AG64" i="1"/>
  <c r="AF64" i="1"/>
  <c r="AE64" i="1"/>
  <c r="AD64" i="1"/>
  <c r="AC64" i="1"/>
  <c r="AB64" i="1"/>
  <c r="AL63" i="1"/>
  <c r="AK63" i="1"/>
  <c r="AJ63" i="1"/>
  <c r="AI63" i="1"/>
  <c r="AH63" i="1"/>
  <c r="AG63" i="1"/>
  <c r="AF63" i="1"/>
  <c r="AE63" i="1"/>
  <c r="AD63" i="1"/>
  <c r="AC63" i="1"/>
  <c r="AB63" i="1"/>
  <c r="AL62" i="1"/>
  <c r="AK62" i="1"/>
  <c r="AJ62" i="1"/>
  <c r="AI62" i="1"/>
  <c r="AH62" i="1"/>
  <c r="AG62" i="1"/>
  <c r="AF62" i="1"/>
  <c r="AE62" i="1"/>
  <c r="AD62" i="1"/>
  <c r="AC62" i="1"/>
  <c r="AB62" i="1"/>
  <c r="AL61" i="1"/>
  <c r="AK61" i="1"/>
  <c r="AJ61" i="1"/>
  <c r="AI61" i="1"/>
  <c r="AH61" i="1"/>
  <c r="AG61" i="1"/>
  <c r="AF61" i="1"/>
  <c r="AE61" i="1"/>
  <c r="AD61" i="1"/>
  <c r="AC61" i="1"/>
  <c r="AB61" i="1"/>
  <c r="BI80" i="8" l="1"/>
  <c r="AO80" i="8" s="1"/>
  <c r="BI79" i="8"/>
  <c r="AO79" i="8" s="1"/>
  <c r="BI78" i="8"/>
  <c r="AO78" i="8" s="1"/>
  <c r="BI77" i="8"/>
  <c r="AO77" i="8" s="1"/>
  <c r="BQ79" i="8"/>
  <c r="BQ80" i="8"/>
  <c r="BQ77" i="8"/>
  <c r="BQ78" i="8"/>
  <c r="BO106" i="8"/>
  <c r="AU106" i="8" s="1"/>
  <c r="BO105" i="8"/>
  <c r="AU105" i="8" s="1"/>
  <c r="BO104" i="8"/>
  <c r="AU104" i="8" s="1"/>
  <c r="BO103" i="8"/>
  <c r="AU103" i="8" s="1"/>
  <c r="BO102" i="8"/>
  <c r="AU102" i="8" s="1"/>
  <c r="BO101" i="8"/>
  <c r="AU101" i="8" s="1"/>
  <c r="BO100" i="8"/>
  <c r="AU100" i="8" s="1"/>
  <c r="BO99" i="8"/>
  <c r="AU99" i="8" s="1"/>
  <c r="BO98" i="8"/>
  <c r="AU98" i="8" s="1"/>
  <c r="BO97" i="8"/>
  <c r="AU97" i="8" s="1"/>
  <c r="BO94" i="8"/>
  <c r="AU94" i="8" s="1"/>
  <c r="BO93" i="8"/>
  <c r="AU93" i="8" s="1"/>
  <c r="BO95" i="8"/>
  <c r="AU95" i="8" s="1"/>
  <c r="BO92" i="8"/>
  <c r="AU92" i="8" s="1"/>
  <c r="BO96" i="8"/>
  <c r="AU96" i="8" s="1"/>
  <c r="BO128" i="8"/>
  <c r="AU128" i="8" s="1"/>
  <c r="BO127" i="8"/>
  <c r="AU127" i="8" s="1"/>
  <c r="BO126" i="8"/>
  <c r="AU126" i="8" s="1"/>
  <c r="BI135" i="8"/>
  <c r="AO135" i="8" s="1"/>
  <c r="BI134" i="8"/>
  <c r="AO134" i="8" s="1"/>
  <c r="BQ135" i="8"/>
  <c r="BQ134" i="8"/>
  <c r="BG91" i="8"/>
  <c r="AM91" i="8" s="1"/>
  <c r="BG90" i="8"/>
  <c r="AM90" i="8" s="1"/>
  <c r="BG89" i="8"/>
  <c r="AM89" i="8" s="1"/>
  <c r="BG88" i="8"/>
  <c r="AM88" i="8" s="1"/>
  <c r="BG87" i="8"/>
  <c r="AM87" i="8" s="1"/>
  <c r="BG86" i="8"/>
  <c r="AM86" i="8" s="1"/>
  <c r="BO91" i="8"/>
  <c r="AU91" i="8" s="1"/>
  <c r="BO89" i="8"/>
  <c r="AU89" i="8" s="1"/>
  <c r="BO86" i="8"/>
  <c r="AU86" i="8" s="1"/>
  <c r="BO90" i="8"/>
  <c r="AU90" i="8" s="1"/>
  <c r="BO87" i="8"/>
  <c r="AU87" i="8" s="1"/>
  <c r="BO88" i="8"/>
  <c r="AU88" i="8" s="1"/>
  <c r="BI112" i="8"/>
  <c r="AO112" i="8" s="1"/>
  <c r="BI111" i="8"/>
  <c r="AO111" i="8" s="1"/>
  <c r="BI110" i="8"/>
  <c r="AO110" i="8" s="1"/>
  <c r="BI109" i="8"/>
  <c r="AO109" i="8" s="1"/>
  <c r="BI108" i="8"/>
  <c r="AO108" i="8" s="1"/>
  <c r="BI107" i="8"/>
  <c r="AO107" i="8" s="1"/>
  <c r="BQ108" i="8"/>
  <c r="BQ109" i="8"/>
  <c r="BQ107" i="8"/>
  <c r="BQ112" i="8"/>
  <c r="BQ111" i="8"/>
  <c r="BQ110" i="8"/>
  <c r="BG125" i="8"/>
  <c r="AM125" i="8" s="1"/>
  <c r="BG124" i="8"/>
  <c r="AM124" i="8" s="1"/>
  <c r="BG123" i="8"/>
  <c r="AM123" i="8" s="1"/>
  <c r="BG122" i="8"/>
  <c r="AM122" i="8" s="1"/>
  <c r="BG121" i="8"/>
  <c r="AM121" i="8" s="1"/>
  <c r="BG120" i="8"/>
  <c r="AM120" i="8" s="1"/>
  <c r="BO123" i="8"/>
  <c r="AU123" i="8" s="1"/>
  <c r="BO122" i="8"/>
  <c r="AU122" i="8" s="1"/>
  <c r="BO121" i="8"/>
  <c r="AU121" i="8" s="1"/>
  <c r="BO120" i="8"/>
  <c r="AU120" i="8" s="1"/>
  <c r="BO124" i="8"/>
  <c r="AU124" i="8" s="1"/>
  <c r="BO125" i="8"/>
  <c r="AU125" i="8" s="1"/>
  <c r="BI130" i="8"/>
  <c r="AO130" i="8" s="1"/>
  <c r="BI131" i="8"/>
  <c r="AO131" i="8" s="1"/>
  <c r="BI133" i="8"/>
  <c r="AO133" i="8" s="1"/>
  <c r="BI132" i="8"/>
  <c r="AO132" i="8" s="1"/>
  <c r="BI129" i="8"/>
  <c r="AO129" i="8" s="1"/>
  <c r="BQ133" i="8"/>
  <c r="BQ132" i="8"/>
  <c r="BQ131" i="8"/>
  <c r="BQ130" i="8"/>
  <c r="BQ129" i="8"/>
  <c r="BG138" i="8"/>
  <c r="AM138" i="8" s="1"/>
  <c r="BG137" i="8"/>
  <c r="AM137" i="8" s="1"/>
  <c r="BG136" i="8"/>
  <c r="AM136" i="8" s="1"/>
  <c r="BO138" i="8"/>
  <c r="AU138" i="8" s="1"/>
  <c r="BO137" i="8"/>
  <c r="AU137" i="8" s="1"/>
  <c r="BO136" i="8"/>
  <c r="AU136" i="8" s="1"/>
  <c r="BI119" i="8"/>
  <c r="AO119" i="8" s="1"/>
  <c r="BI118" i="8"/>
  <c r="AO118" i="8" s="1"/>
  <c r="BI117" i="8"/>
  <c r="AO117" i="8" s="1"/>
  <c r="BI116" i="8"/>
  <c r="AO116" i="8" s="1"/>
  <c r="BI115" i="8"/>
  <c r="AO115" i="8" s="1"/>
  <c r="BI114" i="8"/>
  <c r="AO114" i="8" s="1"/>
  <c r="BI113" i="8"/>
  <c r="AO113" i="8" s="1"/>
  <c r="BG128" i="8"/>
  <c r="AM128" i="8" s="1"/>
  <c r="BG127" i="8"/>
  <c r="AM127" i="8" s="1"/>
  <c r="BG126" i="8"/>
  <c r="AM126" i="8" s="1"/>
  <c r="BI95" i="8"/>
  <c r="AO95" i="8" s="1"/>
  <c r="BI94" i="8"/>
  <c r="AO94" i="8" s="1"/>
  <c r="BI93" i="8"/>
  <c r="AO93" i="8" s="1"/>
  <c r="BI92" i="8"/>
  <c r="AO92" i="8" s="1"/>
  <c r="BI96" i="8"/>
  <c r="AO96" i="8" s="1"/>
  <c r="BI106" i="8"/>
  <c r="AO106" i="8" s="1"/>
  <c r="BI105" i="8"/>
  <c r="AO105" i="8" s="1"/>
  <c r="BI104" i="8"/>
  <c r="AO104" i="8" s="1"/>
  <c r="BI103" i="8"/>
  <c r="AO103" i="8" s="1"/>
  <c r="BI102" i="8"/>
  <c r="AO102" i="8" s="1"/>
  <c r="BI101" i="8"/>
  <c r="AO101" i="8" s="1"/>
  <c r="BI100" i="8"/>
  <c r="AO100" i="8" s="1"/>
  <c r="BI99" i="8"/>
  <c r="AO99" i="8" s="1"/>
  <c r="BI98" i="8"/>
  <c r="AO98" i="8" s="1"/>
  <c r="BI97" i="8"/>
  <c r="AO97" i="8" s="1"/>
  <c r="BQ105" i="8"/>
  <c r="BQ102" i="8"/>
  <c r="BQ99" i="8"/>
  <c r="BQ104" i="8"/>
  <c r="BQ101" i="8"/>
  <c r="BQ98" i="8"/>
  <c r="BQ95" i="8"/>
  <c r="BQ94" i="8"/>
  <c r="BQ93" i="8"/>
  <c r="BQ92" i="8"/>
  <c r="BQ96" i="8"/>
  <c r="BQ106" i="8"/>
  <c r="BQ103" i="8"/>
  <c r="BQ100" i="8"/>
  <c r="BQ97" i="8"/>
  <c r="BG114" i="8"/>
  <c r="AM114" i="8" s="1"/>
  <c r="BG113" i="8"/>
  <c r="AM113" i="8" s="1"/>
  <c r="BG119" i="8"/>
  <c r="AM119" i="8" s="1"/>
  <c r="BG118" i="8"/>
  <c r="AM118" i="8" s="1"/>
  <c r="BG117" i="8"/>
  <c r="AM117" i="8" s="1"/>
  <c r="BG116" i="8"/>
  <c r="AM116" i="8" s="1"/>
  <c r="BG115" i="8"/>
  <c r="AM115" i="8" s="1"/>
  <c r="BO119" i="8"/>
  <c r="AU119" i="8" s="1"/>
  <c r="BO118" i="8"/>
  <c r="AU118" i="8" s="1"/>
  <c r="BO117" i="8"/>
  <c r="AU117" i="8" s="1"/>
  <c r="BO116" i="8"/>
  <c r="AU116" i="8" s="1"/>
  <c r="BO115" i="8"/>
  <c r="AU115" i="8" s="1"/>
  <c r="BO114" i="8"/>
  <c r="AU114" i="8" s="1"/>
  <c r="BO113" i="8"/>
  <c r="AU113" i="8" s="1"/>
  <c r="BI127" i="8"/>
  <c r="AO127" i="8" s="1"/>
  <c r="BI128" i="8"/>
  <c r="AO128" i="8" s="1"/>
  <c r="BI126" i="8"/>
  <c r="AO126" i="8" s="1"/>
  <c r="BQ128" i="8"/>
  <c r="BQ127" i="8"/>
  <c r="BQ126" i="8"/>
  <c r="BG135" i="8"/>
  <c r="AM135" i="8" s="1"/>
  <c r="BG134" i="8"/>
  <c r="AM134" i="8" s="1"/>
  <c r="BO135" i="8"/>
  <c r="AU135" i="8" s="1"/>
  <c r="BO134" i="8"/>
  <c r="AU134" i="8" s="1"/>
  <c r="BG95" i="8"/>
  <c r="AM95" i="8" s="1"/>
  <c r="BG94" i="8"/>
  <c r="AM94" i="8" s="1"/>
  <c r="BG93" i="8"/>
  <c r="AM93" i="8" s="1"/>
  <c r="BG92" i="8"/>
  <c r="AM92" i="8" s="1"/>
  <c r="BG96" i="8"/>
  <c r="AM96" i="8" s="1"/>
  <c r="BG106" i="8"/>
  <c r="AM106" i="8" s="1"/>
  <c r="BG105" i="8"/>
  <c r="AM105" i="8" s="1"/>
  <c r="BG104" i="8"/>
  <c r="AM104" i="8" s="1"/>
  <c r="BG103" i="8"/>
  <c r="AM103" i="8" s="1"/>
  <c r="BG102" i="8"/>
  <c r="AM102" i="8" s="1"/>
  <c r="BG101" i="8"/>
  <c r="AM101" i="8" s="1"/>
  <c r="BG100" i="8"/>
  <c r="AM100" i="8" s="1"/>
  <c r="BG99" i="8"/>
  <c r="AM99" i="8" s="1"/>
  <c r="BG98" i="8"/>
  <c r="AM98" i="8" s="1"/>
  <c r="BG97" i="8"/>
  <c r="AM97" i="8" s="1"/>
  <c r="BQ119" i="8"/>
  <c r="BQ116" i="8"/>
  <c r="BQ114" i="8"/>
  <c r="BQ113" i="8"/>
  <c r="BQ118" i="8"/>
  <c r="BQ115" i="8"/>
  <c r="BQ117" i="8"/>
  <c r="BG80" i="8"/>
  <c r="AM80" i="8" s="1"/>
  <c r="BG79" i="8"/>
  <c r="AM79" i="8" s="1"/>
  <c r="BG78" i="8"/>
  <c r="AM78" i="8" s="1"/>
  <c r="BG77" i="8"/>
  <c r="AM77" i="8" s="1"/>
  <c r="BO80" i="8"/>
  <c r="AU80" i="8" s="1"/>
  <c r="BO79" i="8"/>
  <c r="AU79" i="8" s="1"/>
  <c r="BO78" i="8"/>
  <c r="AU78" i="8" s="1"/>
  <c r="BO77" i="8"/>
  <c r="AU77" i="8" s="1"/>
  <c r="BI91" i="8"/>
  <c r="AO91" i="8" s="1"/>
  <c r="BI90" i="8"/>
  <c r="AO90" i="8" s="1"/>
  <c r="BI89" i="8"/>
  <c r="AO89" i="8" s="1"/>
  <c r="BI88" i="8"/>
  <c r="AO88" i="8" s="1"/>
  <c r="BI87" i="8"/>
  <c r="AO87" i="8" s="1"/>
  <c r="BI86" i="8"/>
  <c r="AO86" i="8" s="1"/>
  <c r="BQ91" i="8"/>
  <c r="BQ90" i="8"/>
  <c r="BQ89" i="8"/>
  <c r="BQ88" i="8"/>
  <c r="BQ87" i="8"/>
  <c r="BQ86" i="8"/>
  <c r="BG112" i="8"/>
  <c r="AM112" i="8" s="1"/>
  <c r="BG111" i="8"/>
  <c r="AM111" i="8" s="1"/>
  <c r="BG110" i="8"/>
  <c r="AM110" i="8" s="1"/>
  <c r="BG109" i="8"/>
  <c r="AM109" i="8" s="1"/>
  <c r="BG108" i="8"/>
  <c r="AM108" i="8" s="1"/>
  <c r="BG107" i="8"/>
  <c r="AM107" i="8" s="1"/>
  <c r="BO110" i="8"/>
  <c r="AU110" i="8" s="1"/>
  <c r="BO109" i="8"/>
  <c r="AU109" i="8" s="1"/>
  <c r="BO108" i="8"/>
  <c r="AU108" i="8" s="1"/>
  <c r="BO107" i="8"/>
  <c r="AU107" i="8" s="1"/>
  <c r="BO112" i="8"/>
  <c r="AU112" i="8" s="1"/>
  <c r="BO111" i="8"/>
  <c r="AU111" i="8" s="1"/>
  <c r="BI125" i="8"/>
  <c r="AO125" i="8" s="1"/>
  <c r="BI124" i="8"/>
  <c r="AO124" i="8" s="1"/>
  <c r="BI123" i="8"/>
  <c r="AO123" i="8" s="1"/>
  <c r="BI122" i="8"/>
  <c r="AO122" i="8" s="1"/>
  <c r="BI121" i="8"/>
  <c r="AO121" i="8" s="1"/>
  <c r="BI120" i="8"/>
  <c r="AO120" i="8" s="1"/>
  <c r="BQ123" i="8"/>
  <c r="BQ122" i="8"/>
  <c r="BQ121" i="8"/>
  <c r="BQ125" i="8"/>
  <c r="BQ124" i="8"/>
  <c r="BQ120" i="8"/>
  <c r="BG133" i="8"/>
  <c r="AM133" i="8" s="1"/>
  <c r="BG132" i="8"/>
  <c r="AM132" i="8" s="1"/>
  <c r="BG131" i="8"/>
  <c r="AM131" i="8" s="1"/>
  <c r="BG130" i="8"/>
  <c r="AM130" i="8" s="1"/>
  <c r="BG129" i="8"/>
  <c r="AM129" i="8" s="1"/>
  <c r="BO133" i="8"/>
  <c r="AU133" i="8" s="1"/>
  <c r="BO132" i="8"/>
  <c r="AU132" i="8" s="1"/>
  <c r="BO131" i="8"/>
  <c r="AU131" i="8" s="1"/>
  <c r="BO130" i="8"/>
  <c r="AU130" i="8" s="1"/>
  <c r="BO129" i="8"/>
  <c r="AU129" i="8" s="1"/>
  <c r="BI137" i="8"/>
  <c r="AO137" i="8" s="1"/>
  <c r="BI138" i="8"/>
  <c r="AO138" i="8" s="1"/>
  <c r="BI136" i="8"/>
  <c r="AO136" i="8" s="1"/>
  <c r="BQ138" i="8"/>
  <c r="BQ137" i="8"/>
  <c r="BQ136" i="8"/>
  <c r="A111" i="2"/>
  <c r="BC111" i="8" l="1"/>
  <c r="A123" i="2"/>
  <c r="AE187" i="2" l="1"/>
  <c r="AE123" i="2" l="1"/>
  <c r="A124" i="2" l="1"/>
  <c r="AE124" i="2"/>
  <c r="AC14" i="2" l="1"/>
  <c r="AE114" i="2"/>
  <c r="N45" i="7"/>
  <c r="O45" i="7"/>
  <c r="P45" i="7"/>
  <c r="Q45" i="7"/>
  <c r="R45" i="7"/>
  <c r="N46" i="7"/>
  <c r="O46" i="7"/>
  <c r="P46" i="7"/>
  <c r="Q46" i="7"/>
  <c r="R46" i="7"/>
  <c r="N47" i="7"/>
  <c r="O47" i="7"/>
  <c r="P47" i="7"/>
  <c r="Q47" i="7"/>
  <c r="R47" i="7"/>
  <c r="N48" i="7"/>
  <c r="O48" i="7"/>
  <c r="P48" i="7"/>
  <c r="Q48" i="7"/>
  <c r="R48" i="7"/>
  <c r="N49" i="7"/>
  <c r="O49" i="7"/>
  <c r="P49" i="7"/>
  <c r="Q49" i="7"/>
  <c r="R49" i="7"/>
  <c r="P50" i="7"/>
  <c r="Q50" i="7"/>
  <c r="R50" i="7"/>
  <c r="N51" i="7"/>
  <c r="O51" i="7"/>
  <c r="P51" i="7"/>
  <c r="Q51" i="7"/>
  <c r="R51" i="7"/>
  <c r="N52" i="7"/>
  <c r="O52" i="7"/>
  <c r="P52" i="7"/>
  <c r="Q52" i="7"/>
  <c r="R52" i="7"/>
  <c r="N53" i="7"/>
  <c r="O53" i="7"/>
  <c r="P53" i="7"/>
  <c r="Q53" i="7"/>
  <c r="R53" i="7"/>
  <c r="P54" i="7"/>
  <c r="Q54" i="7"/>
  <c r="R54" i="7"/>
  <c r="N55" i="7"/>
  <c r="O55" i="7"/>
  <c r="P55" i="7"/>
  <c r="Q55" i="7"/>
  <c r="R55" i="7"/>
  <c r="N56" i="7"/>
  <c r="O56" i="7"/>
  <c r="P56" i="7"/>
  <c r="Q56" i="7"/>
  <c r="R56" i="7"/>
  <c r="P57" i="7"/>
  <c r="Q57" i="7"/>
  <c r="R57" i="7"/>
  <c r="P58" i="7"/>
  <c r="Q58" i="7"/>
  <c r="R58" i="7"/>
  <c r="P59" i="7"/>
  <c r="Q59" i="7"/>
  <c r="R59" i="7"/>
  <c r="P60" i="7"/>
  <c r="Q60" i="7"/>
  <c r="R60" i="7"/>
  <c r="P61" i="7"/>
  <c r="Q61" i="7"/>
  <c r="R61" i="7"/>
  <c r="P62" i="7"/>
  <c r="Q62" i="7"/>
  <c r="R62" i="7"/>
  <c r="P63" i="7"/>
  <c r="Q63" i="7"/>
  <c r="R63" i="7"/>
  <c r="R44" i="7"/>
  <c r="Q44" i="7"/>
  <c r="P44" i="7"/>
  <c r="O44" i="7"/>
  <c r="N44" i="7"/>
  <c r="AB3" i="1"/>
  <c r="AC3" i="1"/>
  <c r="AD3" i="1"/>
  <c r="AE3" i="1"/>
  <c r="AF3" i="1"/>
  <c r="AG3" i="1"/>
  <c r="AH3" i="1"/>
  <c r="AI3" i="1"/>
  <c r="AJ3" i="1"/>
  <c r="AK3" i="1"/>
  <c r="AL3" i="1"/>
  <c r="AB4" i="1"/>
  <c r="AC4" i="1"/>
  <c r="AD4" i="1"/>
  <c r="AE4" i="1"/>
  <c r="AF4" i="1"/>
  <c r="AG4" i="1"/>
  <c r="AH4" i="1"/>
  <c r="AI4" i="1"/>
  <c r="AJ4" i="1"/>
  <c r="AK4" i="1"/>
  <c r="AL4" i="1"/>
  <c r="AB5" i="1"/>
  <c r="AC5" i="1"/>
  <c r="AD5" i="1"/>
  <c r="AE5" i="1"/>
  <c r="AF5" i="1"/>
  <c r="AG5" i="1"/>
  <c r="AH5" i="1"/>
  <c r="AI5" i="1"/>
  <c r="AJ5" i="1"/>
  <c r="AK5" i="1"/>
  <c r="AL5" i="1"/>
  <c r="AB6" i="1"/>
  <c r="AC6" i="1"/>
  <c r="AD6" i="1"/>
  <c r="AE6" i="1"/>
  <c r="AF6" i="1"/>
  <c r="AG6" i="1"/>
  <c r="AH6" i="1"/>
  <c r="AI6" i="1"/>
  <c r="AJ6" i="1"/>
  <c r="AK6" i="1"/>
  <c r="AL6" i="1"/>
  <c r="AB7" i="1"/>
  <c r="AC7" i="1"/>
  <c r="AD7" i="1"/>
  <c r="AE7" i="1"/>
  <c r="AF7" i="1"/>
  <c r="AG7" i="1"/>
  <c r="AH7" i="1"/>
  <c r="AI7" i="1"/>
  <c r="AJ7" i="1"/>
  <c r="AK7" i="1"/>
  <c r="AL7" i="1"/>
  <c r="AB8" i="1"/>
  <c r="AC8" i="1"/>
  <c r="AD8" i="1"/>
  <c r="AE8" i="1"/>
  <c r="AF8" i="1"/>
  <c r="AG8" i="1"/>
  <c r="AH8" i="1"/>
  <c r="AI8" i="1"/>
  <c r="AJ8" i="1"/>
  <c r="AK8" i="1"/>
  <c r="AL8" i="1"/>
  <c r="AB9" i="1"/>
  <c r="AC9" i="1"/>
  <c r="AD9" i="1"/>
  <c r="AE9" i="1"/>
  <c r="AF9" i="1"/>
  <c r="AG9" i="1"/>
  <c r="AH9" i="1"/>
  <c r="AI9" i="1"/>
  <c r="AJ9" i="1"/>
  <c r="AK9" i="1"/>
  <c r="AL9" i="1"/>
  <c r="AB10" i="1"/>
  <c r="AC10" i="1"/>
  <c r="AD10" i="1"/>
  <c r="AE10" i="1"/>
  <c r="AF10" i="1"/>
  <c r="AG10" i="1"/>
  <c r="AH10" i="1"/>
  <c r="AI10" i="1"/>
  <c r="AJ10" i="1"/>
  <c r="AK10" i="1"/>
  <c r="AL10" i="1"/>
  <c r="AB11" i="1"/>
  <c r="AC11" i="1"/>
  <c r="AD11" i="1"/>
  <c r="AE11" i="1"/>
  <c r="AF11" i="1"/>
  <c r="AG11" i="1"/>
  <c r="AH11" i="1"/>
  <c r="AI11" i="1"/>
  <c r="AJ11" i="1"/>
  <c r="AK11" i="1"/>
  <c r="AL11" i="1"/>
  <c r="AB12" i="1"/>
  <c r="AC12" i="1"/>
  <c r="AD12" i="1"/>
  <c r="AE12" i="1"/>
  <c r="AF12" i="1"/>
  <c r="AG12" i="1"/>
  <c r="AH12" i="1"/>
  <c r="AI12" i="1"/>
  <c r="AJ12" i="1"/>
  <c r="AK12" i="1"/>
  <c r="AL12" i="1"/>
  <c r="AB13" i="1"/>
  <c r="AC13" i="1"/>
  <c r="AD13" i="1"/>
  <c r="AE13" i="1"/>
  <c r="AF13" i="1"/>
  <c r="AG13" i="1"/>
  <c r="AH13" i="1"/>
  <c r="AI13" i="1"/>
  <c r="AJ13" i="1"/>
  <c r="AK13" i="1"/>
  <c r="AL13" i="1"/>
  <c r="AB14" i="1"/>
  <c r="AC14" i="1"/>
  <c r="AD14" i="1"/>
  <c r="AE14" i="1"/>
  <c r="AF14" i="1"/>
  <c r="AG14" i="1"/>
  <c r="AH14" i="1"/>
  <c r="AI14" i="1"/>
  <c r="AJ14" i="1"/>
  <c r="AK14" i="1"/>
  <c r="AL14" i="1"/>
  <c r="AB15" i="1"/>
  <c r="AC15" i="1"/>
  <c r="AD15" i="1"/>
  <c r="AE15" i="1"/>
  <c r="AF15" i="1"/>
  <c r="AG15" i="1"/>
  <c r="AH15" i="1"/>
  <c r="AI15" i="1"/>
  <c r="AJ15" i="1"/>
  <c r="AK15" i="1"/>
  <c r="AL15" i="1"/>
  <c r="AB16" i="1"/>
  <c r="AC16" i="1"/>
  <c r="AD16" i="1"/>
  <c r="AE16" i="1"/>
  <c r="AF16" i="1"/>
  <c r="AG16" i="1"/>
  <c r="AH16" i="1"/>
  <c r="AI16" i="1"/>
  <c r="AJ16" i="1"/>
  <c r="AK16" i="1"/>
  <c r="AL16" i="1"/>
  <c r="AB17" i="1"/>
  <c r="AC17" i="1"/>
  <c r="AD17" i="1"/>
  <c r="AE17" i="1"/>
  <c r="AF17" i="1"/>
  <c r="AG17" i="1"/>
  <c r="AH17" i="1"/>
  <c r="AI17" i="1"/>
  <c r="AJ17" i="1"/>
  <c r="AK17" i="1"/>
  <c r="AL17" i="1"/>
  <c r="AB18" i="1"/>
  <c r="AC18" i="1"/>
  <c r="AD18" i="1"/>
  <c r="AE18" i="1"/>
  <c r="AF18" i="1"/>
  <c r="AG18" i="1"/>
  <c r="AH18" i="1"/>
  <c r="AI18" i="1"/>
  <c r="AJ18" i="1"/>
  <c r="AK18" i="1"/>
  <c r="AL18" i="1"/>
  <c r="AB19" i="1"/>
  <c r="AC19" i="1"/>
  <c r="AD19" i="1"/>
  <c r="AE19" i="1"/>
  <c r="AF19" i="1"/>
  <c r="AG19" i="1"/>
  <c r="AH19" i="1"/>
  <c r="AI19" i="1"/>
  <c r="AJ19" i="1"/>
  <c r="AK19" i="1"/>
  <c r="AL19" i="1"/>
  <c r="AB20" i="1"/>
  <c r="AC20" i="1"/>
  <c r="AD20" i="1"/>
  <c r="AE20" i="1"/>
  <c r="AF20" i="1"/>
  <c r="AG20" i="1"/>
  <c r="AH20" i="1"/>
  <c r="AI20" i="1"/>
  <c r="AJ20" i="1"/>
  <c r="AK20" i="1"/>
  <c r="AL20" i="1"/>
  <c r="AB21" i="1"/>
  <c r="AC21" i="1"/>
  <c r="AD21" i="1"/>
  <c r="AE21" i="1"/>
  <c r="AF21" i="1"/>
  <c r="AG21" i="1"/>
  <c r="AH21" i="1"/>
  <c r="AI21" i="1"/>
  <c r="AJ21" i="1"/>
  <c r="AK21" i="1"/>
  <c r="AL21" i="1"/>
  <c r="AB22" i="1"/>
  <c r="AC22" i="1"/>
  <c r="AD22" i="1"/>
  <c r="AE22" i="1"/>
  <c r="AF22" i="1"/>
  <c r="AG22" i="1"/>
  <c r="AH22" i="1"/>
  <c r="AI22" i="1"/>
  <c r="AJ22" i="1"/>
  <c r="AK22" i="1"/>
  <c r="AL22" i="1"/>
  <c r="AB23" i="1"/>
  <c r="AC23" i="1"/>
  <c r="AD23" i="1"/>
  <c r="AE23" i="1"/>
  <c r="AF23" i="1"/>
  <c r="AG23" i="1"/>
  <c r="AH23" i="1"/>
  <c r="AI23" i="1"/>
  <c r="AJ23" i="1"/>
  <c r="AK23" i="1"/>
  <c r="AL23" i="1"/>
  <c r="AB24" i="1"/>
  <c r="AC24" i="1"/>
  <c r="AD24" i="1"/>
  <c r="AE24" i="1"/>
  <c r="AF24" i="1"/>
  <c r="AG24" i="1"/>
  <c r="AH24" i="1"/>
  <c r="AI24" i="1"/>
  <c r="AJ24" i="1"/>
  <c r="AK24" i="1"/>
  <c r="AL24" i="1"/>
  <c r="AB25" i="1"/>
  <c r="AC25" i="1"/>
  <c r="AD25" i="1"/>
  <c r="AE25" i="1"/>
  <c r="AF25" i="1"/>
  <c r="AG25" i="1"/>
  <c r="AH25" i="1"/>
  <c r="AI25" i="1"/>
  <c r="AJ25" i="1"/>
  <c r="AK25" i="1"/>
  <c r="AL25" i="1"/>
  <c r="AB26" i="1"/>
  <c r="AC26" i="1"/>
  <c r="AD26" i="1"/>
  <c r="AE26" i="1"/>
  <c r="AF26" i="1"/>
  <c r="AG26" i="1"/>
  <c r="AH26" i="1"/>
  <c r="AI26" i="1"/>
  <c r="AJ26" i="1"/>
  <c r="AK26" i="1"/>
  <c r="AL26" i="1"/>
  <c r="AB27" i="1"/>
  <c r="AC27" i="1"/>
  <c r="AD27" i="1"/>
  <c r="AE27" i="1"/>
  <c r="AF27" i="1"/>
  <c r="AG27" i="1"/>
  <c r="AH27" i="1"/>
  <c r="AI27" i="1"/>
  <c r="AJ27" i="1"/>
  <c r="AK27" i="1"/>
  <c r="AL27" i="1"/>
  <c r="AB28" i="1"/>
  <c r="AC28" i="1"/>
  <c r="AD28" i="1"/>
  <c r="AE28" i="1"/>
  <c r="AF28" i="1"/>
  <c r="AG28" i="1"/>
  <c r="AH28" i="1"/>
  <c r="AI28" i="1"/>
  <c r="AJ28" i="1"/>
  <c r="AK28" i="1"/>
  <c r="AL28" i="1"/>
  <c r="AB29" i="1"/>
  <c r="AC29" i="1"/>
  <c r="AD29" i="1"/>
  <c r="AE29" i="1"/>
  <c r="AF29" i="1"/>
  <c r="AG29" i="1"/>
  <c r="AH29" i="1"/>
  <c r="AI29" i="1"/>
  <c r="AJ29" i="1"/>
  <c r="AK29" i="1"/>
  <c r="AL29" i="1"/>
  <c r="AB30" i="1"/>
  <c r="AC30" i="1"/>
  <c r="AD30" i="1"/>
  <c r="AE30" i="1"/>
  <c r="AF30" i="1"/>
  <c r="AG30" i="1"/>
  <c r="AH30" i="1"/>
  <c r="AI30" i="1"/>
  <c r="AJ30" i="1"/>
  <c r="AK30" i="1"/>
  <c r="AL30" i="1"/>
  <c r="AB31" i="1"/>
  <c r="AC31" i="1"/>
  <c r="AD31" i="1"/>
  <c r="AE31" i="1"/>
  <c r="AF31" i="1"/>
  <c r="AG31" i="1"/>
  <c r="AH31" i="1"/>
  <c r="AI31" i="1"/>
  <c r="AJ31" i="1"/>
  <c r="AK31" i="1"/>
  <c r="AL31" i="1"/>
  <c r="AB32" i="1"/>
  <c r="AC32" i="1"/>
  <c r="AD32" i="1"/>
  <c r="AE32" i="1"/>
  <c r="AF32" i="1"/>
  <c r="AG32" i="1"/>
  <c r="AH32" i="1"/>
  <c r="AI32" i="1"/>
  <c r="AJ32" i="1"/>
  <c r="AK32" i="1"/>
  <c r="AL32" i="1"/>
  <c r="AB33" i="1"/>
  <c r="AC33" i="1"/>
  <c r="AD33" i="1"/>
  <c r="AE33" i="1"/>
  <c r="AF33" i="1"/>
  <c r="AG33" i="1"/>
  <c r="AH33" i="1"/>
  <c r="AI33" i="1"/>
  <c r="AJ33" i="1"/>
  <c r="AK33" i="1"/>
  <c r="AL33" i="1"/>
  <c r="AB34" i="1"/>
  <c r="AC34" i="1"/>
  <c r="AD34" i="1"/>
  <c r="AE34" i="1"/>
  <c r="AF34" i="1"/>
  <c r="AG34" i="1"/>
  <c r="AH34" i="1"/>
  <c r="AI34" i="1"/>
  <c r="AJ34" i="1"/>
  <c r="AK34" i="1"/>
  <c r="AL34" i="1"/>
  <c r="AB35" i="1"/>
  <c r="AC35" i="1"/>
  <c r="AD35" i="1"/>
  <c r="AE35" i="1"/>
  <c r="AF35" i="1"/>
  <c r="AG35" i="1"/>
  <c r="AH35" i="1"/>
  <c r="AI35" i="1"/>
  <c r="AJ35" i="1"/>
  <c r="AK35" i="1"/>
  <c r="AL35" i="1"/>
  <c r="AB36" i="1"/>
  <c r="AC36" i="1"/>
  <c r="AD36" i="1"/>
  <c r="AE36" i="1"/>
  <c r="AF36" i="1"/>
  <c r="AG36" i="1"/>
  <c r="AH36" i="1"/>
  <c r="AI36" i="1"/>
  <c r="AJ36" i="1"/>
  <c r="AK36" i="1"/>
  <c r="AL36" i="1"/>
  <c r="AB37" i="1"/>
  <c r="AC37" i="1"/>
  <c r="AD37" i="1"/>
  <c r="AE37" i="1"/>
  <c r="AF37" i="1"/>
  <c r="AG37" i="1"/>
  <c r="AH37" i="1"/>
  <c r="AI37" i="1"/>
  <c r="AJ37" i="1"/>
  <c r="AK37" i="1"/>
  <c r="AL37" i="1"/>
  <c r="AB38" i="1"/>
  <c r="AC38" i="1"/>
  <c r="AD38" i="1"/>
  <c r="AE38" i="1"/>
  <c r="AF38" i="1"/>
  <c r="AG38" i="1"/>
  <c r="AH38" i="1"/>
  <c r="AI38" i="1"/>
  <c r="AJ38" i="1"/>
  <c r="AK38" i="1"/>
  <c r="AL38" i="1"/>
  <c r="AB39" i="1"/>
  <c r="AC39" i="1"/>
  <c r="AD39" i="1"/>
  <c r="AE39" i="1"/>
  <c r="AF39" i="1"/>
  <c r="AG39" i="1"/>
  <c r="AH39" i="1"/>
  <c r="AI39" i="1"/>
  <c r="AJ39" i="1"/>
  <c r="AK39" i="1"/>
  <c r="AL39" i="1"/>
  <c r="BQ85" i="8" s="1"/>
  <c r="AB40" i="1"/>
  <c r="AC40" i="1"/>
  <c r="AD40" i="1"/>
  <c r="AE40" i="1"/>
  <c r="AF40" i="1"/>
  <c r="AG40" i="1"/>
  <c r="AH40" i="1"/>
  <c r="AI40" i="1"/>
  <c r="AJ40" i="1"/>
  <c r="AK40" i="1"/>
  <c r="AL40" i="1"/>
  <c r="AB41" i="1"/>
  <c r="BG6" i="8" s="1"/>
  <c r="AM6" i="8" s="1"/>
  <c r="AC41" i="1"/>
  <c r="BH6" i="8" s="1"/>
  <c r="AN6" i="8" s="1"/>
  <c r="AD41" i="1"/>
  <c r="BI6" i="8" s="1"/>
  <c r="AO6" i="8" s="1"/>
  <c r="AE41" i="1"/>
  <c r="AF41" i="1"/>
  <c r="AG41" i="1"/>
  <c r="AH41" i="1"/>
  <c r="AI41" i="1"/>
  <c r="AJ41" i="1"/>
  <c r="BO6" i="8" s="1"/>
  <c r="AU6" i="8" s="1"/>
  <c r="AK41" i="1"/>
  <c r="AL41" i="1"/>
  <c r="BQ6" i="8" s="1"/>
  <c r="AB42" i="1"/>
  <c r="BG144" i="8" s="1"/>
  <c r="AM144" i="8" s="1"/>
  <c r="AC42" i="1"/>
  <c r="AD42" i="1"/>
  <c r="BI144" i="8" s="1"/>
  <c r="AO144" i="8" s="1"/>
  <c r="AE42" i="1"/>
  <c r="AF42" i="1"/>
  <c r="AG42" i="1"/>
  <c r="AH42" i="1"/>
  <c r="AI42" i="1"/>
  <c r="AJ42" i="1"/>
  <c r="BO144" i="8" s="1"/>
  <c r="AU144" i="8" s="1"/>
  <c r="AK42" i="1"/>
  <c r="AL42" i="1"/>
  <c r="BQ144" i="8" s="1"/>
  <c r="AB43" i="1"/>
  <c r="BG149" i="8" s="1"/>
  <c r="AM149" i="8" s="1"/>
  <c r="AC43" i="1"/>
  <c r="AD43" i="1"/>
  <c r="BI149" i="8" s="1"/>
  <c r="AO149" i="8" s="1"/>
  <c r="AE43" i="1"/>
  <c r="AF43" i="1"/>
  <c r="AG43" i="1"/>
  <c r="AH43" i="1"/>
  <c r="AI43" i="1"/>
  <c r="AJ43" i="1"/>
  <c r="BO149" i="8" s="1"/>
  <c r="AU149" i="8" s="1"/>
  <c r="AK43" i="1"/>
  <c r="AL43" i="1"/>
  <c r="BQ149" i="8" s="1"/>
  <c r="AB44" i="1"/>
  <c r="AC44" i="1"/>
  <c r="AD44" i="1"/>
  <c r="AE44" i="1"/>
  <c r="AF44" i="1"/>
  <c r="AG44" i="1"/>
  <c r="AH44" i="1"/>
  <c r="AI44" i="1"/>
  <c r="AJ44" i="1"/>
  <c r="AK44" i="1"/>
  <c r="AL44" i="1"/>
  <c r="AB45" i="1"/>
  <c r="BG148" i="8" s="1"/>
  <c r="AM148" i="8" s="1"/>
  <c r="AC45" i="1"/>
  <c r="AD45" i="1"/>
  <c r="BI148" i="8" s="1"/>
  <c r="AO148" i="8" s="1"/>
  <c r="AE45" i="1"/>
  <c r="AF45" i="1"/>
  <c r="AG45" i="1"/>
  <c r="AH45" i="1"/>
  <c r="AI45" i="1"/>
  <c r="AJ45" i="1"/>
  <c r="BO148" i="8" s="1"/>
  <c r="AU148" i="8" s="1"/>
  <c r="AK45" i="1"/>
  <c r="AL45" i="1"/>
  <c r="BQ148" i="8" s="1"/>
  <c r="AB46" i="1"/>
  <c r="BG146" i="8" s="1"/>
  <c r="AM146" i="8" s="1"/>
  <c r="AC46" i="1"/>
  <c r="AD46" i="1"/>
  <c r="BI146" i="8" s="1"/>
  <c r="AO146" i="8" s="1"/>
  <c r="AE46" i="1"/>
  <c r="AF46" i="1"/>
  <c r="AG46" i="1"/>
  <c r="AH46" i="1"/>
  <c r="AI46" i="1"/>
  <c r="AJ46" i="1"/>
  <c r="BO146" i="8" s="1"/>
  <c r="AU146" i="8" s="1"/>
  <c r="AK46" i="1"/>
  <c r="AL46" i="1"/>
  <c r="BQ146" i="8" s="1"/>
  <c r="AB47" i="1"/>
  <c r="BG147" i="8" s="1"/>
  <c r="AM147" i="8" s="1"/>
  <c r="AC47" i="1"/>
  <c r="AD47" i="1"/>
  <c r="BI147" i="8" s="1"/>
  <c r="AO147" i="8" s="1"/>
  <c r="AE47" i="1"/>
  <c r="AF47" i="1"/>
  <c r="AG47" i="1"/>
  <c r="AH47" i="1"/>
  <c r="AI47" i="1"/>
  <c r="AJ47" i="1"/>
  <c r="BO147" i="8" s="1"/>
  <c r="AU147" i="8" s="1"/>
  <c r="AK47" i="1"/>
  <c r="AL47" i="1"/>
  <c r="BQ147" i="8" s="1"/>
  <c r="AB48" i="1"/>
  <c r="BG145" i="8" s="1"/>
  <c r="AM145" i="8" s="1"/>
  <c r="AC48" i="1"/>
  <c r="AD48" i="1"/>
  <c r="BI145" i="8" s="1"/>
  <c r="AO145" i="8" s="1"/>
  <c r="AE48" i="1"/>
  <c r="AF48" i="1"/>
  <c r="AG48" i="1"/>
  <c r="AH48" i="1"/>
  <c r="AI48" i="1"/>
  <c r="AJ48" i="1"/>
  <c r="BO145" i="8" s="1"/>
  <c r="AU145" i="8" s="1"/>
  <c r="AK48" i="1"/>
  <c r="AL48" i="1"/>
  <c r="BQ145" i="8" s="1"/>
  <c r="AB49" i="1"/>
  <c r="AC49" i="1"/>
  <c r="AD49" i="1"/>
  <c r="AE49" i="1"/>
  <c r="AF49" i="1"/>
  <c r="AG49" i="1"/>
  <c r="AH49" i="1"/>
  <c r="AI49" i="1"/>
  <c r="AJ49" i="1"/>
  <c r="AK49" i="1"/>
  <c r="AL49" i="1"/>
  <c r="AB50" i="1"/>
  <c r="AC50" i="1"/>
  <c r="AD50" i="1"/>
  <c r="AE50" i="1"/>
  <c r="AF50" i="1"/>
  <c r="AG50" i="1"/>
  <c r="AH50" i="1"/>
  <c r="AI50" i="1"/>
  <c r="AJ50" i="1"/>
  <c r="AK50" i="1"/>
  <c r="AL50" i="1"/>
  <c r="AB51" i="1"/>
  <c r="AC51" i="1"/>
  <c r="AD51" i="1"/>
  <c r="AE51" i="1"/>
  <c r="AF51" i="1"/>
  <c r="AG51" i="1"/>
  <c r="AH51" i="1"/>
  <c r="AI51" i="1"/>
  <c r="AJ51" i="1"/>
  <c r="AK51" i="1"/>
  <c r="AL51" i="1"/>
  <c r="AB52" i="1"/>
  <c r="AC52" i="1"/>
  <c r="AD52" i="1"/>
  <c r="AE52" i="1"/>
  <c r="AF52" i="1"/>
  <c r="AG52" i="1"/>
  <c r="AH52" i="1"/>
  <c r="AI52" i="1"/>
  <c r="AJ52" i="1"/>
  <c r="AK52" i="1"/>
  <c r="AL52" i="1"/>
  <c r="AB53" i="1"/>
  <c r="AC53" i="1"/>
  <c r="AD53" i="1"/>
  <c r="AE53" i="1"/>
  <c r="AF53" i="1"/>
  <c r="AG53" i="1"/>
  <c r="AH53" i="1"/>
  <c r="AI53" i="1"/>
  <c r="AJ53" i="1"/>
  <c r="AK53" i="1"/>
  <c r="AL53" i="1"/>
  <c r="AB54" i="1"/>
  <c r="AC54" i="1"/>
  <c r="AD54" i="1"/>
  <c r="AE54" i="1"/>
  <c r="AF54" i="1"/>
  <c r="AG54" i="1"/>
  <c r="AH54" i="1"/>
  <c r="AI54" i="1"/>
  <c r="AJ54" i="1"/>
  <c r="AK54" i="1"/>
  <c r="AL54" i="1"/>
  <c r="AB55" i="1"/>
  <c r="AC55" i="1"/>
  <c r="AD55" i="1"/>
  <c r="AE55" i="1"/>
  <c r="AF55" i="1"/>
  <c r="AG55" i="1"/>
  <c r="AH55" i="1"/>
  <c r="AI55" i="1"/>
  <c r="AJ55" i="1"/>
  <c r="AK55" i="1"/>
  <c r="AL55" i="1"/>
  <c r="AB56" i="1"/>
  <c r="AC56" i="1"/>
  <c r="AD56" i="1"/>
  <c r="AE56" i="1"/>
  <c r="AF56" i="1"/>
  <c r="AG56" i="1"/>
  <c r="AH56" i="1"/>
  <c r="AI56" i="1"/>
  <c r="AJ56" i="1"/>
  <c r="AK56" i="1"/>
  <c r="AL56" i="1"/>
  <c r="AB57" i="1"/>
  <c r="AC57" i="1"/>
  <c r="AD57" i="1"/>
  <c r="AE57" i="1"/>
  <c r="AF57" i="1"/>
  <c r="AG57" i="1"/>
  <c r="AH57" i="1"/>
  <c r="AI57" i="1"/>
  <c r="AJ57" i="1"/>
  <c r="AK57" i="1"/>
  <c r="AL57" i="1"/>
  <c r="AB58" i="1"/>
  <c r="AC58" i="1"/>
  <c r="AD58" i="1"/>
  <c r="AE58" i="1"/>
  <c r="AF58" i="1"/>
  <c r="AG58" i="1"/>
  <c r="AH58" i="1"/>
  <c r="AI58" i="1"/>
  <c r="AJ58" i="1"/>
  <c r="AK58" i="1"/>
  <c r="AL58" i="1"/>
  <c r="AB59" i="1"/>
  <c r="AC59" i="1"/>
  <c r="AD59" i="1"/>
  <c r="AE59" i="1"/>
  <c r="AF59" i="1"/>
  <c r="AG59" i="1"/>
  <c r="AH59" i="1"/>
  <c r="AI59" i="1"/>
  <c r="AJ59" i="1"/>
  <c r="AK59" i="1"/>
  <c r="AL59" i="1"/>
  <c r="AB60" i="1"/>
  <c r="BG76" i="8" s="1"/>
  <c r="AM76" i="8" s="1"/>
  <c r="AC60" i="1"/>
  <c r="AD60" i="1"/>
  <c r="BI76" i="8" s="1"/>
  <c r="AO76" i="8" s="1"/>
  <c r="AE60" i="1"/>
  <c r="AF60" i="1"/>
  <c r="AG60" i="1"/>
  <c r="AH60" i="1"/>
  <c r="AI60" i="1"/>
  <c r="AJ60" i="1"/>
  <c r="BO76" i="8" s="1"/>
  <c r="AU76" i="8" s="1"/>
  <c r="AK60" i="1"/>
  <c r="AL60" i="1"/>
  <c r="BQ76" i="8" s="1"/>
  <c r="AF114" i="2"/>
  <c r="BQ152" i="8" l="1"/>
  <c r="BQ150" i="8"/>
  <c r="BQ151" i="8"/>
  <c r="BI151" i="8"/>
  <c r="AO151" i="8" s="1"/>
  <c r="BI152" i="8"/>
  <c r="AO152" i="8" s="1"/>
  <c r="BI150" i="8"/>
  <c r="AO150" i="8" s="1"/>
  <c r="BO143" i="8"/>
  <c r="AU143" i="8" s="1"/>
  <c r="BO142" i="8"/>
  <c r="AU142" i="8" s="1"/>
  <c r="BO141" i="8"/>
  <c r="AU141" i="8" s="1"/>
  <c r="BO140" i="8"/>
  <c r="AU140" i="8" s="1"/>
  <c r="BO139" i="8"/>
  <c r="AU139" i="8" s="1"/>
  <c r="BG143" i="8"/>
  <c r="AM143" i="8" s="1"/>
  <c r="BG142" i="8"/>
  <c r="AM142" i="8" s="1"/>
  <c r="BG141" i="8"/>
  <c r="AM141" i="8" s="1"/>
  <c r="BG140" i="8"/>
  <c r="AM140" i="8" s="1"/>
  <c r="BG139" i="8"/>
  <c r="AM139" i="8" s="1"/>
  <c r="BH150" i="8"/>
  <c r="AN150" i="8" s="1"/>
  <c r="BH151" i="8"/>
  <c r="AN151" i="8" s="1"/>
  <c r="BH152" i="8"/>
  <c r="AN152" i="8" s="1"/>
  <c r="BO152" i="8"/>
  <c r="AU152" i="8" s="1"/>
  <c r="BO150" i="8"/>
  <c r="AU150" i="8" s="1"/>
  <c r="BO151" i="8"/>
  <c r="AU151" i="8" s="1"/>
  <c r="BG150" i="8"/>
  <c r="AM150" i="8" s="1"/>
  <c r="BG151" i="8"/>
  <c r="AM151" i="8" s="1"/>
  <c r="BG152" i="8"/>
  <c r="AM152" i="8" s="1"/>
  <c r="BQ143" i="8"/>
  <c r="BQ142" i="8"/>
  <c r="BQ141" i="8"/>
  <c r="BQ140" i="8"/>
  <c r="BQ139" i="8"/>
  <c r="BI143" i="8"/>
  <c r="AO143" i="8" s="1"/>
  <c r="BI142" i="8"/>
  <c r="AO142" i="8" s="1"/>
  <c r="BI141" i="8"/>
  <c r="AO141" i="8" s="1"/>
  <c r="BI140" i="8"/>
  <c r="AO140" i="8" s="1"/>
  <c r="BI139" i="8"/>
  <c r="AO139" i="8" s="1"/>
  <c r="BQ37" i="8"/>
  <c r="BQ36" i="8"/>
  <c r="BQ34" i="8"/>
  <c r="BQ33" i="8"/>
  <c r="BQ35" i="8"/>
  <c r="BI36" i="8"/>
  <c r="AO36" i="8" s="1"/>
  <c r="BI37" i="8"/>
  <c r="AO37" i="8" s="1"/>
  <c r="BI33" i="8"/>
  <c r="AO33" i="8" s="1"/>
  <c r="BI35" i="8"/>
  <c r="AO35" i="8" s="1"/>
  <c r="BI34" i="8"/>
  <c r="AO34" i="8" s="1"/>
  <c r="BH29" i="8"/>
  <c r="AN29" i="8" s="1"/>
  <c r="BH28" i="8"/>
  <c r="AN28" i="8" s="1"/>
  <c r="BH25" i="8"/>
  <c r="AN25" i="8" s="1"/>
  <c r="BI11" i="8"/>
  <c r="AO11" i="8" s="1"/>
  <c r="BI12" i="8"/>
  <c r="AO12" i="8" s="1"/>
  <c r="BI14" i="8"/>
  <c r="AO14" i="8" s="1"/>
  <c r="BI13" i="8"/>
  <c r="AO13" i="8" s="1"/>
  <c r="BH7" i="8"/>
  <c r="AN7" i="8" s="1"/>
  <c r="BH9" i="8"/>
  <c r="AN9" i="8" s="1"/>
  <c r="BH8" i="8"/>
  <c r="AN8" i="8" s="1"/>
  <c r="BH10" i="8"/>
  <c r="AN10" i="8" s="1"/>
  <c r="BQ72" i="8"/>
  <c r="BQ73" i="8"/>
  <c r="BH47" i="8"/>
  <c r="AN47" i="8" s="1"/>
  <c r="BH49" i="8"/>
  <c r="AN49" i="8" s="1"/>
  <c r="BH48" i="8"/>
  <c r="AN48" i="8" s="1"/>
  <c r="BH46" i="8"/>
  <c r="AN46" i="8" s="1"/>
  <c r="BH17" i="8"/>
  <c r="AN17" i="8" s="1"/>
  <c r="BH19" i="8"/>
  <c r="AN19" i="8" s="1"/>
  <c r="BH20" i="8"/>
  <c r="AN20" i="8" s="1"/>
  <c r="BH21" i="8"/>
  <c r="AN21" i="8" s="1"/>
  <c r="BH18" i="8"/>
  <c r="AN18" i="8" s="1"/>
  <c r="BI8" i="8"/>
  <c r="AO8" i="8" s="1"/>
  <c r="BI10" i="8"/>
  <c r="AO10" i="8" s="1"/>
  <c r="BI9" i="8"/>
  <c r="AO9" i="8" s="1"/>
  <c r="BI7" i="8"/>
  <c r="AO7" i="8" s="1"/>
  <c r="BG73" i="8"/>
  <c r="AM73" i="8" s="1"/>
  <c r="BG72" i="8"/>
  <c r="AM72" i="8" s="1"/>
  <c r="BQ41" i="8"/>
  <c r="BQ40" i="8"/>
  <c r="BQ38" i="8"/>
  <c r="BQ39" i="8"/>
  <c r="BQ42" i="8"/>
  <c r="BI40" i="8"/>
  <c r="AO40" i="8" s="1"/>
  <c r="BI42" i="8"/>
  <c r="AO42" i="8" s="1"/>
  <c r="BI41" i="8"/>
  <c r="AO41" i="8" s="1"/>
  <c r="BI39" i="8"/>
  <c r="AO39" i="8" s="1"/>
  <c r="BI38" i="8"/>
  <c r="AO38" i="8" s="1"/>
  <c r="BH33" i="8"/>
  <c r="AN33" i="8" s="1"/>
  <c r="BH35" i="8"/>
  <c r="AN35" i="8" s="1"/>
  <c r="BH36" i="8"/>
  <c r="AN36" i="8" s="1"/>
  <c r="BH37" i="8"/>
  <c r="AN37" i="8" s="1"/>
  <c r="BH34" i="8"/>
  <c r="AN34" i="8" s="1"/>
  <c r="BI16" i="8"/>
  <c r="AO16" i="8" s="1"/>
  <c r="BI15" i="8"/>
  <c r="AO15" i="8" s="1"/>
  <c r="BH11" i="8"/>
  <c r="AN11" i="8" s="1"/>
  <c r="BH13" i="8"/>
  <c r="AN13" i="8" s="1"/>
  <c r="BH12" i="8"/>
  <c r="AN12" i="8" s="1"/>
  <c r="BH14" i="8"/>
  <c r="AN14" i="8" s="1"/>
  <c r="BI72" i="8"/>
  <c r="AO72" i="8" s="1"/>
  <c r="BI73" i="8"/>
  <c r="AO73" i="8" s="1"/>
  <c r="BQ28" i="8"/>
  <c r="BQ25" i="8"/>
  <c r="BQ29" i="8"/>
  <c r="BI28" i="8"/>
  <c r="AO28" i="8" s="1"/>
  <c r="BI25" i="8"/>
  <c r="AO25" i="8" s="1"/>
  <c r="BI29" i="8"/>
  <c r="AO29" i="8" s="1"/>
  <c r="BQ75" i="8"/>
  <c r="BQ74" i="8"/>
  <c r="BI75" i="8"/>
  <c r="AO75" i="8" s="1"/>
  <c r="BI74" i="8"/>
  <c r="AO74" i="8" s="1"/>
  <c r="BG70" i="8"/>
  <c r="AM70" i="8" s="1"/>
  <c r="BG71" i="8"/>
  <c r="AM71" i="8" s="1"/>
  <c r="BG75" i="8"/>
  <c r="AM75" i="8" s="1"/>
  <c r="BG74" i="8"/>
  <c r="AM74" i="8" s="1"/>
  <c r="BQ70" i="8"/>
  <c r="BQ71" i="8"/>
  <c r="BI71" i="8"/>
  <c r="AO71" i="8" s="1"/>
  <c r="BI70" i="8"/>
  <c r="AO70" i="8" s="1"/>
  <c r="BI47" i="8"/>
  <c r="AO47" i="8" s="1"/>
  <c r="BI49" i="8"/>
  <c r="AO49" i="8" s="1"/>
  <c r="BI46" i="8"/>
  <c r="AO46" i="8" s="1"/>
  <c r="BI48" i="8"/>
  <c r="AO48" i="8" s="1"/>
  <c r="BH39" i="8"/>
  <c r="AN39" i="8" s="1"/>
  <c r="BH40" i="8"/>
  <c r="AN40" i="8" s="1"/>
  <c r="BH42" i="8"/>
  <c r="AN42" i="8" s="1"/>
  <c r="BH41" i="8"/>
  <c r="AN41" i="8" s="1"/>
  <c r="BH38" i="8"/>
  <c r="AN38" i="8" s="1"/>
  <c r="BI21" i="8"/>
  <c r="AO21" i="8" s="1"/>
  <c r="BI17" i="8"/>
  <c r="AO17" i="8" s="1"/>
  <c r="BI18" i="8"/>
  <c r="AO18" i="8" s="1"/>
  <c r="BI20" i="8"/>
  <c r="AO20" i="8" s="1"/>
  <c r="BI19" i="8"/>
  <c r="AO19" i="8" s="1"/>
  <c r="BH15" i="8"/>
  <c r="AN15" i="8" s="1"/>
  <c r="BH16" i="8"/>
  <c r="AN16" i="8" s="1"/>
  <c r="BQ8" i="8"/>
  <c r="BQ7" i="8"/>
  <c r="BQ10" i="8"/>
  <c r="BQ9" i="8"/>
  <c r="BO46" i="8"/>
  <c r="AU46" i="8" s="1"/>
  <c r="BO47" i="8"/>
  <c r="AU47" i="8" s="1"/>
  <c r="BO48" i="8"/>
  <c r="AU48" i="8" s="1"/>
  <c r="BO49" i="8"/>
  <c r="AU49" i="8" s="1"/>
  <c r="BO21" i="8"/>
  <c r="AU21" i="8" s="1"/>
  <c r="BO18" i="8"/>
  <c r="AU18" i="8" s="1"/>
  <c r="BO17" i="8"/>
  <c r="AU17" i="8" s="1"/>
  <c r="BO19" i="8"/>
  <c r="AU19" i="8" s="1"/>
  <c r="BO20" i="8"/>
  <c r="AU20" i="8" s="1"/>
  <c r="BO29" i="8"/>
  <c r="AU29" i="8" s="1"/>
  <c r="BO28" i="8"/>
  <c r="AU28" i="8" s="1"/>
  <c r="BO25" i="8"/>
  <c r="AU25" i="8" s="1"/>
  <c r="BO7" i="8"/>
  <c r="AU7" i="8" s="1"/>
  <c r="BO8" i="8"/>
  <c r="AU8" i="8" s="1"/>
  <c r="BO9" i="8"/>
  <c r="AU9" i="8" s="1"/>
  <c r="BO10" i="8"/>
  <c r="AU10" i="8" s="1"/>
  <c r="BO33" i="8"/>
  <c r="AU33" i="8" s="1"/>
  <c r="BO35" i="8"/>
  <c r="AU35" i="8" s="1"/>
  <c r="BO34" i="8"/>
  <c r="AU34" i="8" s="1"/>
  <c r="BO37" i="8"/>
  <c r="AU37" i="8" s="1"/>
  <c r="BO36" i="8"/>
  <c r="AU36" i="8" s="1"/>
  <c r="BO11" i="8"/>
  <c r="AU11" i="8" s="1"/>
  <c r="BO14" i="8"/>
  <c r="AU14" i="8" s="1"/>
  <c r="BO13" i="8"/>
  <c r="AU13" i="8" s="1"/>
  <c r="BO12" i="8"/>
  <c r="AU12" i="8" s="1"/>
  <c r="BO42" i="8"/>
  <c r="AU42" i="8" s="1"/>
  <c r="BO39" i="8"/>
  <c r="AU39" i="8" s="1"/>
  <c r="BO38" i="8"/>
  <c r="AU38" i="8" s="1"/>
  <c r="BO41" i="8"/>
  <c r="AU41" i="8" s="1"/>
  <c r="BO40" i="8"/>
  <c r="AU40" i="8" s="1"/>
  <c r="BO16" i="8"/>
  <c r="AU16" i="8" s="1"/>
  <c r="BO15" i="8"/>
  <c r="AU15" i="8" s="1"/>
  <c r="BG21" i="8"/>
  <c r="AM21" i="8" s="1"/>
  <c r="BG17" i="8"/>
  <c r="AM17" i="8" s="1"/>
  <c r="BG18" i="8"/>
  <c r="AM18" i="8" s="1"/>
  <c r="BG19" i="8"/>
  <c r="AM19" i="8" s="1"/>
  <c r="BG20" i="8"/>
  <c r="AM20" i="8" s="1"/>
  <c r="BG28" i="8"/>
  <c r="AM28" i="8" s="1"/>
  <c r="BG25" i="8"/>
  <c r="AM25" i="8" s="1"/>
  <c r="BG29" i="8"/>
  <c r="AM29" i="8" s="1"/>
  <c r="BG8" i="8"/>
  <c r="AM8" i="8" s="1"/>
  <c r="BG9" i="8"/>
  <c r="AM9" i="8" s="1"/>
  <c r="BG10" i="8"/>
  <c r="AM10" i="8" s="1"/>
  <c r="BG7" i="8"/>
  <c r="AM7" i="8" s="1"/>
  <c r="BG36" i="8"/>
  <c r="AM36" i="8" s="1"/>
  <c r="BG35" i="8"/>
  <c r="AM35" i="8" s="1"/>
  <c r="BG34" i="8"/>
  <c r="AM34" i="8" s="1"/>
  <c r="BG33" i="8"/>
  <c r="AM33" i="8" s="1"/>
  <c r="BG37" i="8"/>
  <c r="AM37" i="8" s="1"/>
  <c r="BG11" i="8"/>
  <c r="AM11" i="8" s="1"/>
  <c r="BG12" i="8"/>
  <c r="AM12" i="8" s="1"/>
  <c r="BG13" i="8"/>
  <c r="AM13" i="8" s="1"/>
  <c r="BG14" i="8"/>
  <c r="AM14" i="8" s="1"/>
  <c r="BG40" i="8"/>
  <c r="AM40" i="8" s="1"/>
  <c r="BG39" i="8"/>
  <c r="AM39" i="8" s="1"/>
  <c r="BG38" i="8"/>
  <c r="AM38" i="8" s="1"/>
  <c r="BG42" i="8"/>
  <c r="AM42" i="8" s="1"/>
  <c r="BG41" i="8"/>
  <c r="AM41" i="8" s="1"/>
  <c r="BQ63" i="8"/>
  <c r="BO73" i="8"/>
  <c r="AU73" i="8" s="1"/>
  <c r="BO72" i="8"/>
  <c r="AU72" i="8" s="1"/>
  <c r="BO75" i="8"/>
  <c r="AU75" i="8" s="1"/>
  <c r="BO74" i="8"/>
  <c r="AU74" i="8" s="1"/>
  <c r="BO71" i="8"/>
  <c r="AU71" i="8" s="1"/>
  <c r="BO70" i="8"/>
  <c r="AU70" i="8" s="1"/>
  <c r="BG15" i="8"/>
  <c r="AM15" i="8" s="1"/>
  <c r="BG16" i="8"/>
  <c r="AM16" i="8" s="1"/>
  <c r="BG47" i="8"/>
  <c r="AM47" i="8" s="1"/>
  <c r="BG46" i="8"/>
  <c r="AM46" i="8" s="1"/>
  <c r="BG49" i="8"/>
  <c r="AM49" i="8" s="1"/>
  <c r="BG48" i="8"/>
  <c r="AM48" i="8" s="1"/>
  <c r="BQ48" i="8"/>
  <c r="BQ47" i="8"/>
  <c r="BQ46" i="8"/>
  <c r="BQ49" i="8"/>
  <c r="BQ17" i="8"/>
  <c r="BQ21" i="8"/>
  <c r="BQ18" i="8"/>
  <c r="BQ19" i="8"/>
  <c r="BQ20" i="8"/>
  <c r="BQ15" i="8"/>
  <c r="BQ16" i="8"/>
  <c r="BQ11" i="8"/>
  <c r="BQ12" i="8"/>
  <c r="BQ13" i="8"/>
  <c r="BQ14" i="8"/>
  <c r="BQ51" i="8"/>
  <c r="BQ50" i="8"/>
  <c r="BQ59" i="8"/>
  <c r="BQ60" i="8"/>
  <c r="BQ61" i="8"/>
  <c r="BQ62" i="8"/>
  <c r="BQ55" i="8"/>
  <c r="BQ52" i="8"/>
  <c r="BQ56" i="8"/>
  <c r="BQ53" i="8"/>
  <c r="BQ54" i="8"/>
  <c r="BQ66" i="8"/>
  <c r="BQ67" i="8"/>
  <c r="BQ65" i="8"/>
  <c r="BQ84" i="8"/>
  <c r="BQ83" i="8"/>
  <c r="BQ57" i="8"/>
  <c r="BQ58" i="8"/>
  <c r="BQ68" i="8"/>
  <c r="BQ69" i="8"/>
  <c r="BQ64" i="8"/>
  <c r="BQ3" i="8"/>
  <c r="BQ4" i="8"/>
  <c r="BQ2" i="8"/>
  <c r="BQ5" i="8"/>
  <c r="BQ81" i="8"/>
  <c r="BQ82" i="8"/>
  <c r="BG51" i="8"/>
  <c r="AM51" i="8" s="1"/>
  <c r="BG50" i="8"/>
  <c r="AM50" i="8" s="1"/>
  <c r="BO64" i="8"/>
  <c r="AU64" i="8" s="1"/>
  <c r="BO65" i="8"/>
  <c r="AU65" i="8" s="1"/>
  <c r="BO66" i="8"/>
  <c r="AU66" i="8" s="1"/>
  <c r="BO67" i="8"/>
  <c r="AU67" i="8" s="1"/>
  <c r="BO68" i="8"/>
  <c r="AU68" i="8" s="1"/>
  <c r="BO69" i="8"/>
  <c r="AU69" i="8" s="1"/>
  <c r="BO81" i="8"/>
  <c r="AU81" i="8" s="1"/>
  <c r="BO82" i="8"/>
  <c r="AU82" i="8" s="1"/>
  <c r="BO83" i="8"/>
  <c r="AU83" i="8" s="1"/>
  <c r="BO84" i="8"/>
  <c r="AU84" i="8" s="1"/>
  <c r="BO85" i="8"/>
  <c r="AU85" i="8" s="1"/>
  <c r="BG64" i="8"/>
  <c r="AM64" i="8" s="1"/>
  <c r="BG65" i="8"/>
  <c r="AM65" i="8" s="1"/>
  <c r="BG66" i="8"/>
  <c r="AM66" i="8" s="1"/>
  <c r="BG67" i="8"/>
  <c r="AM67" i="8" s="1"/>
  <c r="BG68" i="8"/>
  <c r="AM68" i="8" s="1"/>
  <c r="BG69" i="8"/>
  <c r="AM69" i="8" s="1"/>
  <c r="BG81" i="8"/>
  <c r="AM81" i="8" s="1"/>
  <c r="BG82" i="8"/>
  <c r="AM82" i="8" s="1"/>
  <c r="BG83" i="8"/>
  <c r="AM83" i="8" s="1"/>
  <c r="BG84" i="8"/>
  <c r="AM84" i="8" s="1"/>
  <c r="BG85" i="8"/>
  <c r="AM85" i="8" s="1"/>
  <c r="BI64" i="8"/>
  <c r="AO64" i="8" s="1"/>
  <c r="BI65" i="8"/>
  <c r="AO65" i="8" s="1"/>
  <c r="BI66" i="8"/>
  <c r="AO66" i="8" s="1"/>
  <c r="BI67" i="8"/>
  <c r="AO67" i="8" s="1"/>
  <c r="BI68" i="8"/>
  <c r="AO68" i="8" s="1"/>
  <c r="BI69" i="8"/>
  <c r="AO69" i="8" s="1"/>
  <c r="BI81" i="8"/>
  <c r="AO81" i="8" s="1"/>
  <c r="BI82" i="8"/>
  <c r="AO82" i="8" s="1"/>
  <c r="BI83" i="8"/>
  <c r="AO83" i="8" s="1"/>
  <c r="BI84" i="8"/>
  <c r="AO84" i="8" s="1"/>
  <c r="BI85" i="8"/>
  <c r="AO85" i="8" s="1"/>
  <c r="AP2" i="8" l="1"/>
  <c r="AQ2" i="8"/>
  <c r="AR2" i="8"/>
  <c r="AS2" i="8"/>
  <c r="AT2" i="8"/>
  <c r="AV2" i="8"/>
  <c r="D2" i="8"/>
  <c r="N2" i="8"/>
  <c r="BO63" i="8"/>
  <c r="AU63" i="8" s="1"/>
  <c r="BI63" i="8"/>
  <c r="AO63" i="8" s="1"/>
  <c r="BH63" i="8"/>
  <c r="AN63" i="8" s="1"/>
  <c r="BG63" i="8"/>
  <c r="AM63" i="8" s="1"/>
  <c r="AC196" i="2"/>
  <c r="A196" i="2"/>
  <c r="AE195" i="2"/>
  <c r="AF195" i="2" s="1"/>
  <c r="A195" i="2"/>
  <c r="AC194" i="2"/>
  <c r="A194" i="2"/>
  <c r="AE193" i="2"/>
  <c r="AF193" i="2" s="1"/>
  <c r="A193" i="2"/>
  <c r="AC192" i="2"/>
  <c r="A192" i="2"/>
  <c r="AE191" i="2"/>
  <c r="AF191" i="2" s="1"/>
  <c r="A191" i="2"/>
  <c r="AC190" i="2"/>
  <c r="A190" i="2"/>
  <c r="AE189" i="2"/>
  <c r="AF189" i="2" s="1"/>
  <c r="A189" i="2"/>
  <c r="AC188" i="2"/>
  <c r="A188" i="2"/>
  <c r="AF187" i="2"/>
  <c r="A187" i="2"/>
  <c r="AC186" i="2"/>
  <c r="A186" i="2"/>
  <c r="AC185" i="2"/>
  <c r="A185" i="2"/>
  <c r="AE184" i="2"/>
  <c r="AF184" i="2" s="1"/>
  <c r="A184" i="2"/>
  <c r="AC183" i="2"/>
  <c r="A183" i="2"/>
  <c r="AE182" i="2"/>
  <c r="AF182" i="2" s="1"/>
  <c r="A182" i="2"/>
  <c r="AC181" i="2"/>
  <c r="A181" i="2"/>
  <c r="AE155" i="2"/>
  <c r="AF155" i="2" s="1"/>
  <c r="A155" i="2"/>
  <c r="AE154" i="2"/>
  <c r="AF154" i="2" s="1"/>
  <c r="A154" i="2"/>
  <c r="AE153" i="2"/>
  <c r="AF153" i="2" s="1"/>
  <c r="A153" i="2"/>
  <c r="AE152" i="2"/>
  <c r="AF152" i="2" s="1"/>
  <c r="A152" i="2"/>
  <c r="AE150" i="2"/>
  <c r="AF150" i="2" s="1"/>
  <c r="A150" i="2"/>
  <c r="AE149" i="2"/>
  <c r="AF149" i="2" s="1"/>
  <c r="A149" i="2"/>
  <c r="AE148" i="2"/>
  <c r="AF148" i="2" s="1"/>
  <c r="A148" i="2"/>
  <c r="AE147" i="2"/>
  <c r="AF147" i="2" s="1"/>
  <c r="A147" i="2"/>
  <c r="BC145" i="8" s="1"/>
  <c r="AC146" i="2"/>
  <c r="A146" i="2"/>
  <c r="BC144" i="8" s="1"/>
  <c r="AE140" i="2"/>
  <c r="AF140" i="2" s="1"/>
  <c r="A140" i="2"/>
  <c r="BC140" i="8" s="1"/>
  <c r="AE139" i="2"/>
  <c r="AF139" i="2" s="1"/>
  <c r="A139" i="2"/>
  <c r="AE138" i="2"/>
  <c r="AF138" i="2" s="1"/>
  <c r="A138" i="2"/>
  <c r="BC133" i="8" s="1"/>
  <c r="AE137" i="2"/>
  <c r="AF137" i="2" s="1"/>
  <c r="A137" i="2"/>
  <c r="BC132" i="8" s="1"/>
  <c r="AE131" i="2"/>
  <c r="AF131" i="2" s="1"/>
  <c r="A131" i="2"/>
  <c r="BC131" i="8" s="1"/>
  <c r="AE130" i="2"/>
  <c r="AF130" i="2" s="1"/>
  <c r="A130" i="2"/>
  <c r="BC130" i="8" s="1"/>
  <c r="AE129" i="2"/>
  <c r="AF129" i="2" s="1"/>
  <c r="A129" i="2"/>
  <c r="AE128" i="2"/>
  <c r="AF128" i="2" s="1"/>
  <c r="A128" i="2"/>
  <c r="AE127" i="2"/>
  <c r="AF127" i="2" s="1"/>
  <c r="A127" i="2"/>
  <c r="BC123" i="8" s="1"/>
  <c r="AE126" i="2"/>
  <c r="AF126" i="2" s="1"/>
  <c r="A126" i="2"/>
  <c r="AF124" i="2"/>
  <c r="AF123" i="2"/>
  <c r="AE122" i="2"/>
  <c r="AF122" i="2" s="1"/>
  <c r="A122" i="2"/>
  <c r="AE121" i="2"/>
  <c r="AF121" i="2" s="1"/>
  <c r="A121" i="2"/>
  <c r="AE119" i="2"/>
  <c r="AF119" i="2" s="1"/>
  <c r="A119" i="2"/>
  <c r="AE118" i="2"/>
  <c r="AF118" i="2" s="1"/>
  <c r="A118" i="2"/>
  <c r="AE117" i="2"/>
  <c r="AF117" i="2" s="1"/>
  <c r="A117" i="2"/>
  <c r="BC115" i="8" s="1"/>
  <c r="AE116" i="2"/>
  <c r="AF116" i="2" s="1"/>
  <c r="A116" i="2"/>
  <c r="BC114" i="8" s="1"/>
  <c r="A114" i="2"/>
  <c r="AE113" i="2"/>
  <c r="AF113" i="2" s="1"/>
  <c r="AE112" i="2"/>
  <c r="AF112" i="2" s="1"/>
  <c r="A112" i="2"/>
  <c r="AE111" i="2"/>
  <c r="AF111" i="2" s="1"/>
  <c r="BC117" i="8" l="1"/>
  <c r="BC122" i="8"/>
  <c r="BC136" i="8"/>
  <c r="BC139" i="8"/>
  <c r="BC146" i="8"/>
  <c r="BC148" i="8"/>
  <c r="BC112" i="8"/>
  <c r="BC116" i="8"/>
  <c r="BC118" i="8"/>
  <c r="BC121" i="8"/>
  <c r="BC147" i="8"/>
  <c r="BC149" i="8"/>
  <c r="BC137" i="8"/>
  <c r="BC138" i="8"/>
  <c r="BC119" i="8"/>
  <c r="BC120" i="8"/>
  <c r="BC124" i="8"/>
  <c r="BC126" i="8"/>
  <c r="BC128" i="8"/>
  <c r="BC125" i="8"/>
  <c r="BC127" i="8"/>
  <c r="BC129" i="8"/>
  <c r="BC134" i="8"/>
  <c r="BC135" i="8"/>
  <c r="AE146" i="2"/>
  <c r="AF146" i="2" s="1"/>
  <c r="N50" i="7"/>
  <c r="O50" i="7"/>
  <c r="AE181" i="2"/>
  <c r="AF181" i="2" s="1"/>
  <c r="N57" i="7"/>
  <c r="O57" i="7"/>
  <c r="AE183" i="2"/>
  <c r="AF183" i="2" s="1"/>
  <c r="O58" i="7"/>
  <c r="N58" i="7"/>
  <c r="AE185" i="2"/>
  <c r="AF185" i="2" s="1"/>
  <c r="AE186" i="2"/>
  <c r="AF186" i="2" s="1"/>
  <c r="AE188" i="2"/>
  <c r="AF188" i="2" s="1"/>
  <c r="N59" i="7"/>
  <c r="O59" i="7"/>
  <c r="AE190" i="2"/>
  <c r="AF190" i="2" s="1"/>
  <c r="N60" i="7"/>
  <c r="O60" i="7"/>
  <c r="AE192" i="2"/>
  <c r="AF192" i="2" s="1"/>
  <c r="N61" i="7"/>
  <c r="O61" i="7"/>
  <c r="AE194" i="2"/>
  <c r="AF194" i="2" s="1"/>
  <c r="O62" i="7"/>
  <c r="N62" i="7"/>
  <c r="AE196" i="2"/>
  <c r="AF196" i="2" s="1"/>
  <c r="N63" i="7"/>
  <c r="O63" i="7"/>
  <c r="N54" i="7"/>
  <c r="O54" i="7"/>
  <c r="BH3" i="8"/>
  <c r="AN3" i="8" s="1"/>
  <c r="BH4" i="8"/>
  <c r="AN4" i="8" s="1"/>
  <c r="BH5" i="8"/>
  <c r="AN5" i="8" s="1"/>
  <c r="BH2" i="8"/>
  <c r="AN2" i="8" s="1"/>
  <c r="BO51" i="8"/>
  <c r="AU51" i="8" s="1"/>
  <c r="BO50" i="8"/>
  <c r="AU50" i="8" s="1"/>
  <c r="BH55" i="8"/>
  <c r="AN55" i="8" s="1"/>
  <c r="BH52" i="8"/>
  <c r="AN52" i="8" s="1"/>
  <c r="BH56" i="8"/>
  <c r="AN56" i="8" s="1"/>
  <c r="BH54" i="8"/>
  <c r="AN54" i="8" s="1"/>
  <c r="BH53" i="8"/>
  <c r="AN53" i="8" s="1"/>
  <c r="BO58" i="8"/>
  <c r="AU58" i="8" s="1"/>
  <c r="BO57" i="8"/>
  <c r="AU57" i="8" s="1"/>
  <c r="BO60" i="8"/>
  <c r="AU60" i="8" s="1"/>
  <c r="BO59" i="8"/>
  <c r="AU59" i="8" s="1"/>
  <c r="BH61" i="8"/>
  <c r="AN61" i="8" s="1"/>
  <c r="BH62" i="8"/>
  <c r="AN62" i="8" s="1"/>
  <c r="BI3" i="8"/>
  <c r="AO3" i="8" s="1"/>
  <c r="BI5" i="8"/>
  <c r="AO5" i="8" s="1"/>
  <c r="BI4" i="8"/>
  <c r="AO4" i="8" s="1"/>
  <c r="BI2" i="8"/>
  <c r="AO2" i="8" s="1"/>
  <c r="BI55" i="8"/>
  <c r="AO55" i="8" s="1"/>
  <c r="BI53" i="8"/>
  <c r="AO53" i="8" s="1"/>
  <c r="BI54" i="8"/>
  <c r="AO54" i="8" s="1"/>
  <c r="BI52" i="8"/>
  <c r="AO52" i="8" s="1"/>
  <c r="BI56" i="8"/>
  <c r="AO56" i="8" s="1"/>
  <c r="BG58" i="8"/>
  <c r="AM58" i="8" s="1"/>
  <c r="BG57" i="8"/>
  <c r="AM57" i="8" s="1"/>
  <c r="BG59" i="8"/>
  <c r="AM59" i="8" s="1"/>
  <c r="BG60" i="8"/>
  <c r="AM60" i="8" s="1"/>
  <c r="BI61" i="8"/>
  <c r="AO61" i="8" s="1"/>
  <c r="BI62" i="8"/>
  <c r="AO62" i="8" s="1"/>
  <c r="BO3" i="8"/>
  <c r="AU3" i="8" s="1"/>
  <c r="BO5" i="8"/>
  <c r="AU5" i="8" s="1"/>
  <c r="BO4" i="8"/>
  <c r="AU4" i="8" s="1"/>
  <c r="BO2" i="8"/>
  <c r="AU2" i="8" s="1"/>
  <c r="BH51" i="8"/>
  <c r="AN51" i="8" s="1"/>
  <c r="BH50" i="8"/>
  <c r="AN50" i="8" s="1"/>
  <c r="BO55" i="8"/>
  <c r="AU55" i="8" s="1"/>
  <c r="BO53" i="8"/>
  <c r="AU53" i="8" s="1"/>
  <c r="BO54" i="8"/>
  <c r="AU54" i="8" s="1"/>
  <c r="BO52" i="8"/>
  <c r="AU52" i="8" s="1"/>
  <c r="BO56" i="8"/>
  <c r="AU56" i="8" s="1"/>
  <c r="BH58" i="8"/>
  <c r="AN58" i="8" s="1"/>
  <c r="BH57" i="8"/>
  <c r="AN57" i="8" s="1"/>
  <c r="BH60" i="8"/>
  <c r="AN60" i="8" s="1"/>
  <c r="BH59" i="8"/>
  <c r="AN59" i="8" s="1"/>
  <c r="BO61" i="8"/>
  <c r="AU61" i="8" s="1"/>
  <c r="BO62" i="8"/>
  <c r="AU62" i="8" s="1"/>
  <c r="BG3" i="8"/>
  <c r="AM3" i="8" s="1"/>
  <c r="BG4" i="8"/>
  <c r="AM4" i="8" s="1"/>
  <c r="BG2" i="8"/>
  <c r="AM2" i="8" s="1"/>
  <c r="BG5" i="8"/>
  <c r="AM5" i="8" s="1"/>
  <c r="BI51" i="8"/>
  <c r="AO51" i="8" s="1"/>
  <c r="BI50" i="8"/>
  <c r="AO50" i="8" s="1"/>
  <c r="BG55" i="8"/>
  <c r="AM55" i="8" s="1"/>
  <c r="BG52" i="8"/>
  <c r="AM52" i="8" s="1"/>
  <c r="BG56" i="8"/>
  <c r="AM56" i="8" s="1"/>
  <c r="BG54" i="8"/>
  <c r="AM54" i="8" s="1"/>
  <c r="BG53" i="8"/>
  <c r="AM53" i="8" s="1"/>
  <c r="BI58" i="8"/>
  <c r="AO58" i="8" s="1"/>
  <c r="BI57" i="8"/>
  <c r="AO57" i="8" s="1"/>
  <c r="BI60" i="8"/>
  <c r="AO60" i="8" s="1"/>
  <c r="BI59" i="8"/>
  <c r="AO59" i="8" s="1"/>
  <c r="BG61" i="8"/>
  <c r="AM61" i="8" s="1"/>
  <c r="BG62" i="8"/>
  <c r="AM62" i="8" s="1"/>
  <c r="AE103" i="2" l="1"/>
  <c r="AF103" i="2" s="1"/>
  <c r="AE109" i="2" l="1"/>
  <c r="AF109" i="2" s="1"/>
  <c r="AE110" i="2"/>
  <c r="AF110" i="2" s="1"/>
  <c r="AE102" i="2"/>
  <c r="AF102" i="2" s="1"/>
  <c r="AE100" i="2"/>
  <c r="AF100" i="2" s="1"/>
  <c r="AE101" i="2"/>
  <c r="AF101" i="2" s="1"/>
  <c r="AC105" i="2"/>
  <c r="AE105" i="2" s="1"/>
  <c r="AF105" i="2" s="1"/>
  <c r="AC106" i="2"/>
  <c r="AE106" i="2" s="1"/>
  <c r="AF106" i="2" s="1"/>
  <c r="AC107" i="2"/>
  <c r="AE107" i="2" s="1"/>
  <c r="AF107" i="2" s="1"/>
  <c r="AC108" i="2"/>
  <c r="AE108" i="2" s="1"/>
  <c r="AF108" i="2" s="1"/>
  <c r="AC104" i="2"/>
  <c r="AE104" i="2" s="1"/>
  <c r="AF104" i="2" s="1"/>
  <c r="AC92" i="2"/>
  <c r="AE92" i="2" s="1"/>
  <c r="AF92" i="2" s="1"/>
  <c r="AC93" i="2"/>
  <c r="AE93" i="2" s="1"/>
  <c r="AF93" i="2" s="1"/>
  <c r="AC94" i="2"/>
  <c r="AE94" i="2" s="1"/>
  <c r="AF94" i="2" s="1"/>
  <c r="AC95" i="2"/>
  <c r="AE95" i="2" s="1"/>
  <c r="AF95" i="2" s="1"/>
  <c r="AC96" i="2"/>
  <c r="AE96" i="2" s="1"/>
  <c r="AF96" i="2" s="1"/>
  <c r="AC97" i="2"/>
  <c r="AE97" i="2" s="1"/>
  <c r="AF97" i="2" s="1"/>
  <c r="AC98" i="2"/>
  <c r="AE98" i="2" s="1"/>
  <c r="AF98" i="2" s="1"/>
  <c r="AC99" i="2"/>
  <c r="AE99" i="2" s="1"/>
  <c r="AF99" i="2" s="1"/>
  <c r="AC91" i="2"/>
  <c r="AE91" i="2" s="1"/>
  <c r="AF91" i="2" s="1"/>
  <c r="A104" i="2"/>
  <c r="A105" i="2"/>
  <c r="A106" i="2"/>
  <c r="BC104" i="8" s="1"/>
  <c r="A107" i="2"/>
  <c r="BC105" i="8" s="1"/>
  <c r="A108" i="2"/>
  <c r="A109" i="2"/>
  <c r="A110" i="2"/>
  <c r="BC108" i="8" s="1"/>
  <c r="A94" i="2"/>
  <c r="BC92" i="8" s="1"/>
  <c r="A95" i="2"/>
  <c r="A96" i="2"/>
  <c r="A97" i="2"/>
  <c r="BC95" i="8" s="1"/>
  <c r="A98" i="2"/>
  <c r="BC96" i="8" s="1"/>
  <c r="A99" i="2"/>
  <c r="A100" i="2"/>
  <c r="A101" i="2"/>
  <c r="BC99" i="8" s="1"/>
  <c r="A102" i="2"/>
  <c r="BC100" i="8" s="1"/>
  <c r="A103" i="2"/>
  <c r="A93" i="2"/>
  <c r="A92" i="2"/>
  <c r="A91" i="2"/>
  <c r="BC101" i="8" l="1"/>
  <c r="BC91" i="8"/>
  <c r="BC98" i="8"/>
  <c r="BC107" i="8"/>
  <c r="BC109" i="8"/>
  <c r="BC93" i="8"/>
  <c r="BC106" i="8"/>
  <c r="BC102" i="8"/>
  <c r="E15" i="10"/>
  <c r="AK2" i="1" l="1"/>
  <c r="AJ2" i="1"/>
  <c r="AI2" i="1"/>
  <c r="AH2" i="1"/>
  <c r="AB2" i="1"/>
  <c r="AL2" i="1" l="1"/>
  <c r="AG2" i="1"/>
  <c r="AF2" i="1"/>
  <c r="AE2" i="1"/>
  <c r="AC2" i="1"/>
  <c r="AD2" i="1"/>
  <c r="Q3" i="7" l="1"/>
  <c r="R3" i="7"/>
  <c r="Q4" i="7"/>
  <c r="R4" i="7"/>
  <c r="Q5" i="7"/>
  <c r="R5" i="7"/>
  <c r="Q6" i="7"/>
  <c r="R6" i="7"/>
  <c r="Q7" i="7"/>
  <c r="R7" i="7"/>
  <c r="Q8" i="7"/>
  <c r="R8" i="7"/>
  <c r="Q9" i="7"/>
  <c r="R9" i="7"/>
  <c r="Q10" i="7"/>
  <c r="R10" i="7"/>
  <c r="Q11" i="7"/>
  <c r="R11" i="7"/>
  <c r="Q12" i="7"/>
  <c r="R12" i="7"/>
  <c r="Q13" i="7"/>
  <c r="R13" i="7"/>
  <c r="Q14" i="7"/>
  <c r="R14" i="7"/>
  <c r="Q15" i="7"/>
  <c r="R15" i="7"/>
  <c r="Q16" i="7"/>
  <c r="R16" i="7"/>
  <c r="Q17" i="7"/>
  <c r="R17" i="7"/>
  <c r="Q18" i="7"/>
  <c r="R18" i="7"/>
  <c r="Q19" i="7"/>
  <c r="R19" i="7"/>
  <c r="Q20" i="7"/>
  <c r="R20" i="7"/>
  <c r="Q21" i="7"/>
  <c r="R21" i="7"/>
  <c r="Q22" i="7"/>
  <c r="R22" i="7"/>
  <c r="Q23" i="7"/>
  <c r="R23" i="7"/>
  <c r="Q24" i="7"/>
  <c r="R24" i="7"/>
  <c r="Q25" i="7"/>
  <c r="R25" i="7"/>
  <c r="Q26" i="7"/>
  <c r="R26" i="7"/>
  <c r="Q27" i="7"/>
  <c r="R27" i="7"/>
  <c r="Q28" i="7"/>
  <c r="R28" i="7"/>
  <c r="Q29" i="7"/>
  <c r="R29" i="7"/>
  <c r="Q30" i="7"/>
  <c r="R30" i="7"/>
  <c r="Q31" i="7"/>
  <c r="R31" i="7"/>
  <c r="Q32" i="7"/>
  <c r="R32" i="7"/>
  <c r="Q33" i="7"/>
  <c r="R33" i="7"/>
  <c r="Q34" i="7"/>
  <c r="R34" i="7"/>
  <c r="Q35" i="7"/>
  <c r="R35" i="7"/>
  <c r="Q36" i="7"/>
  <c r="R36" i="7"/>
  <c r="Q37" i="7"/>
  <c r="R37" i="7"/>
  <c r="R2" i="7"/>
  <c r="Q2" i="7"/>
  <c r="P3" i="7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2" i="7"/>
  <c r="AC3" i="2"/>
  <c r="AE3" i="2" s="1"/>
  <c r="AF3" i="2" s="1"/>
  <c r="AC4" i="2"/>
  <c r="AE4" i="2" s="1"/>
  <c r="AF4" i="2" s="1"/>
  <c r="AC5" i="2"/>
  <c r="AE5" i="2" s="1"/>
  <c r="AF5" i="2" s="1"/>
  <c r="AC6" i="2"/>
  <c r="AE6" i="2" s="1"/>
  <c r="AF6" i="2" s="1"/>
  <c r="AC7" i="2"/>
  <c r="AE7" i="2" s="1"/>
  <c r="AF7" i="2" s="1"/>
  <c r="AC8" i="2"/>
  <c r="AE8" i="2" s="1"/>
  <c r="AF8" i="2" s="1"/>
  <c r="AC9" i="2"/>
  <c r="AE9" i="2" s="1"/>
  <c r="AF9" i="2" s="1"/>
  <c r="AC10" i="2"/>
  <c r="AC11" i="2"/>
  <c r="AE11" i="2" s="1"/>
  <c r="AF11" i="2" s="1"/>
  <c r="AC12" i="2"/>
  <c r="AC13" i="2"/>
  <c r="AE13" i="2" s="1"/>
  <c r="AF13" i="2" s="1"/>
  <c r="AE14" i="2"/>
  <c r="AF14" i="2" s="1"/>
  <c r="AC15" i="2"/>
  <c r="AE15" i="2" s="1"/>
  <c r="AF15" i="2" s="1"/>
  <c r="AC16" i="2"/>
  <c r="AE16" i="2" s="1"/>
  <c r="AF16" i="2" s="1"/>
  <c r="AC17" i="2"/>
  <c r="AE17" i="2" s="1"/>
  <c r="AF17" i="2" s="1"/>
  <c r="AC18" i="2"/>
  <c r="AE18" i="2" s="1"/>
  <c r="AF18" i="2" s="1"/>
  <c r="AC19" i="2"/>
  <c r="AE19" i="2" s="1"/>
  <c r="AF19" i="2" s="1"/>
  <c r="AC20" i="2"/>
  <c r="AC21" i="2"/>
  <c r="AE21" i="2" s="1"/>
  <c r="AF21" i="2" s="1"/>
  <c r="AC22" i="2"/>
  <c r="AE22" i="2" s="1"/>
  <c r="AF22" i="2" s="1"/>
  <c r="AC23" i="2"/>
  <c r="AE23" i="2" s="1"/>
  <c r="AF23" i="2" s="1"/>
  <c r="AC24" i="2"/>
  <c r="AC25" i="2"/>
  <c r="AE25" i="2" s="1"/>
  <c r="AF25" i="2" s="1"/>
  <c r="AC26" i="2"/>
  <c r="AE26" i="2" s="1"/>
  <c r="AF26" i="2" s="1"/>
  <c r="AC27" i="2"/>
  <c r="AC28" i="2"/>
  <c r="AE28" i="2" s="1"/>
  <c r="AF28" i="2" s="1"/>
  <c r="AC29" i="2"/>
  <c r="AE29" i="2" s="1"/>
  <c r="AF29" i="2" s="1"/>
  <c r="AC30" i="2"/>
  <c r="AE30" i="2" s="1"/>
  <c r="AF30" i="2" s="1"/>
  <c r="AC31" i="2"/>
  <c r="AE31" i="2" s="1"/>
  <c r="AF31" i="2" s="1"/>
  <c r="AC32" i="2"/>
  <c r="AE32" i="2" s="1"/>
  <c r="AF32" i="2" s="1"/>
  <c r="AC33" i="2"/>
  <c r="AE33" i="2" s="1"/>
  <c r="AF33" i="2" s="1"/>
  <c r="AC34" i="2"/>
  <c r="AE34" i="2" s="1"/>
  <c r="AF34" i="2" s="1"/>
  <c r="AC35" i="2"/>
  <c r="AE35" i="2" s="1"/>
  <c r="AF35" i="2" s="1"/>
  <c r="AC36" i="2"/>
  <c r="AE36" i="2" s="1"/>
  <c r="AF36" i="2" s="1"/>
  <c r="AC37" i="2"/>
  <c r="AE37" i="2" s="1"/>
  <c r="AF37" i="2" s="1"/>
  <c r="AC38" i="2"/>
  <c r="AC39" i="2"/>
  <c r="AE39" i="2" s="1"/>
  <c r="AF39" i="2" s="1"/>
  <c r="AC40" i="2"/>
  <c r="AE40" i="2" s="1"/>
  <c r="AF40" i="2" s="1"/>
  <c r="AC41" i="2"/>
  <c r="AE41" i="2" s="1"/>
  <c r="AF41" i="2" s="1"/>
  <c r="AC42" i="2"/>
  <c r="AE42" i="2" s="1"/>
  <c r="AF42" i="2" s="1"/>
  <c r="AC43" i="2"/>
  <c r="AE43" i="2" s="1"/>
  <c r="AF43" i="2" s="1"/>
  <c r="AC44" i="2"/>
  <c r="AE44" i="2" s="1"/>
  <c r="AF44" i="2" s="1"/>
  <c r="AC45" i="2"/>
  <c r="AE45" i="2" s="1"/>
  <c r="AF45" i="2" s="1"/>
  <c r="AC46" i="2"/>
  <c r="AE46" i="2" s="1"/>
  <c r="AF46" i="2" s="1"/>
  <c r="AC47" i="2"/>
  <c r="AC48" i="2"/>
  <c r="AE48" i="2" s="1"/>
  <c r="AF48" i="2" s="1"/>
  <c r="AC49" i="2"/>
  <c r="AE49" i="2" s="1"/>
  <c r="AF49" i="2" s="1"/>
  <c r="AC50" i="2"/>
  <c r="AE50" i="2" s="1"/>
  <c r="AF50" i="2" s="1"/>
  <c r="AC51" i="2"/>
  <c r="AE51" i="2" s="1"/>
  <c r="AF51" i="2" s="1"/>
  <c r="AC52" i="2"/>
  <c r="AE52" i="2" s="1"/>
  <c r="AF52" i="2" s="1"/>
  <c r="AC53" i="2"/>
  <c r="AE53" i="2" s="1"/>
  <c r="AF53" i="2" s="1"/>
  <c r="AC54" i="2"/>
  <c r="AE54" i="2" s="1"/>
  <c r="AF54" i="2" s="1"/>
  <c r="AC55" i="2"/>
  <c r="AE55" i="2" s="1"/>
  <c r="AF55" i="2" s="1"/>
  <c r="AC56" i="2"/>
  <c r="AE56" i="2" s="1"/>
  <c r="AF56" i="2" s="1"/>
  <c r="AC57" i="2"/>
  <c r="AE57" i="2" s="1"/>
  <c r="AF57" i="2" s="1"/>
  <c r="AC58" i="2"/>
  <c r="AE58" i="2" s="1"/>
  <c r="AF58" i="2" s="1"/>
  <c r="AC59" i="2"/>
  <c r="AE59" i="2" s="1"/>
  <c r="AF59" i="2" s="1"/>
  <c r="AC60" i="2"/>
  <c r="AC61" i="2"/>
  <c r="AE61" i="2" s="1"/>
  <c r="AF61" i="2" s="1"/>
  <c r="AC62" i="2"/>
  <c r="AE62" i="2" s="1"/>
  <c r="AF62" i="2" s="1"/>
  <c r="AC63" i="2"/>
  <c r="AE63" i="2" s="1"/>
  <c r="AF63" i="2" s="1"/>
  <c r="AC64" i="2"/>
  <c r="AE64" i="2" s="1"/>
  <c r="AF64" i="2" s="1"/>
  <c r="AC65" i="2"/>
  <c r="AE65" i="2" s="1"/>
  <c r="AF65" i="2" s="1"/>
  <c r="AC66" i="2"/>
  <c r="AE66" i="2" s="1"/>
  <c r="AF66" i="2" s="1"/>
  <c r="AC67" i="2"/>
  <c r="AE67" i="2" s="1"/>
  <c r="AF67" i="2" s="1"/>
  <c r="AC68" i="2"/>
  <c r="AE68" i="2" s="1"/>
  <c r="AF68" i="2" s="1"/>
  <c r="AC69" i="2"/>
  <c r="AE69" i="2" s="1"/>
  <c r="AF69" i="2" s="1"/>
  <c r="AC70" i="2"/>
  <c r="AE70" i="2" s="1"/>
  <c r="AF70" i="2" s="1"/>
  <c r="AC71" i="2"/>
  <c r="AE71" i="2" s="1"/>
  <c r="AF71" i="2" s="1"/>
  <c r="AC72" i="2"/>
  <c r="AE72" i="2" s="1"/>
  <c r="AF72" i="2" s="1"/>
  <c r="AC73" i="2"/>
  <c r="AE73" i="2" s="1"/>
  <c r="AF73" i="2" s="1"/>
  <c r="AC74" i="2"/>
  <c r="AC75" i="2"/>
  <c r="AE75" i="2" s="1"/>
  <c r="AF75" i="2" s="1"/>
  <c r="AC76" i="2"/>
  <c r="AE76" i="2" s="1"/>
  <c r="AF76" i="2" s="1"/>
  <c r="AC77" i="2"/>
  <c r="AE77" i="2" s="1"/>
  <c r="AF77" i="2" s="1"/>
  <c r="AC78" i="2"/>
  <c r="AC79" i="2"/>
  <c r="AE79" i="2" s="1"/>
  <c r="AF79" i="2" s="1"/>
  <c r="AC80" i="2"/>
  <c r="AE80" i="2" s="1"/>
  <c r="AF80" i="2" s="1"/>
  <c r="AC81" i="2"/>
  <c r="AE81" i="2" s="1"/>
  <c r="AF81" i="2" s="1"/>
  <c r="AC82" i="2"/>
  <c r="AE82" i="2" s="1"/>
  <c r="AF82" i="2" s="1"/>
  <c r="AC83" i="2"/>
  <c r="AE83" i="2" s="1"/>
  <c r="AF83" i="2" s="1"/>
  <c r="AC84" i="2"/>
  <c r="AE84" i="2" s="1"/>
  <c r="AF84" i="2" s="1"/>
  <c r="AC85" i="2"/>
  <c r="AE85" i="2" s="1"/>
  <c r="AF85" i="2" s="1"/>
  <c r="AC86" i="2"/>
  <c r="AE86" i="2" s="1"/>
  <c r="AF86" i="2" s="1"/>
  <c r="AC87" i="2"/>
  <c r="AE87" i="2" s="1"/>
  <c r="AF87" i="2" s="1"/>
  <c r="AC88" i="2"/>
  <c r="AE88" i="2" s="1"/>
  <c r="AF88" i="2" s="1"/>
  <c r="AC89" i="2"/>
  <c r="AC90" i="2"/>
  <c r="AC2" i="2"/>
  <c r="AE74" i="2" l="1"/>
  <c r="AF74" i="2" s="1"/>
  <c r="AE47" i="2"/>
  <c r="AF47" i="2" s="1"/>
  <c r="AE24" i="2"/>
  <c r="AF24" i="2" s="1"/>
  <c r="N18" i="7"/>
  <c r="AE2" i="2"/>
  <c r="AF2" i="2" s="1"/>
  <c r="O33" i="7"/>
  <c r="AE27" i="2"/>
  <c r="AF27" i="2" s="1"/>
  <c r="O35" i="7"/>
  <c r="AE90" i="2"/>
  <c r="AF90" i="2" s="1"/>
  <c r="N9" i="7"/>
  <c r="AE78" i="2"/>
  <c r="AF78" i="2" s="1"/>
  <c r="O31" i="7"/>
  <c r="AE38" i="2"/>
  <c r="AF38" i="2" s="1"/>
  <c r="O29" i="7"/>
  <c r="AE10" i="2"/>
  <c r="AF10" i="2" s="1"/>
  <c r="O36" i="7"/>
  <c r="AE89" i="2"/>
  <c r="AF89" i="2" s="1"/>
  <c r="O17" i="7"/>
  <c r="AE60" i="2"/>
  <c r="AF60" i="2" s="1"/>
  <c r="O6" i="7"/>
  <c r="AE20" i="2"/>
  <c r="AF20" i="2" s="1"/>
  <c r="N34" i="7"/>
  <c r="AE12" i="2"/>
  <c r="AF12" i="2" s="1"/>
  <c r="N32" i="7"/>
  <c r="N33" i="7"/>
  <c r="N29" i="7"/>
  <c r="O14" i="7"/>
  <c r="O30" i="7"/>
  <c r="O15" i="7"/>
  <c r="O28" i="7"/>
  <c r="O5" i="7"/>
  <c r="O18" i="7"/>
  <c r="N22" i="7"/>
  <c r="N37" i="7"/>
  <c r="N23" i="7"/>
  <c r="O21" i="7"/>
  <c r="O13" i="7"/>
  <c r="N19" i="7"/>
  <c r="O10" i="7"/>
  <c r="O12" i="7"/>
  <c r="N31" i="7"/>
  <c r="O34" i="7"/>
  <c r="O9" i="7"/>
  <c r="O7" i="7"/>
  <c r="O16" i="7"/>
  <c r="O26" i="7"/>
  <c r="N3" i="7"/>
  <c r="O2" i="7"/>
  <c r="O25" i="7"/>
  <c r="O37" i="7"/>
  <c r="N2" i="7"/>
  <c r="O27" i="7"/>
  <c r="O4" i="7"/>
  <c r="O20" i="7"/>
  <c r="O24" i="7"/>
  <c r="N14" i="7"/>
  <c r="O32" i="7"/>
  <c r="O8" i="7"/>
  <c r="N7" i="7"/>
  <c r="N11" i="7"/>
  <c r="N26" i="7"/>
  <c r="N15" i="7"/>
  <c r="N30" i="7"/>
  <c r="N35" i="7"/>
  <c r="N6" i="7"/>
  <c r="O11" i="7"/>
  <c r="N10" i="7"/>
  <c r="O23" i="7"/>
  <c r="O19" i="7"/>
  <c r="N5" i="7"/>
  <c r="O22" i="7"/>
  <c r="N36" i="7"/>
  <c r="N28" i="7"/>
  <c r="N25" i="7"/>
  <c r="N21" i="7"/>
  <c r="N17" i="7"/>
  <c r="N13" i="7"/>
  <c r="N27" i="7"/>
  <c r="N24" i="7"/>
  <c r="N20" i="7"/>
  <c r="N16" i="7"/>
  <c r="N12" i="7"/>
  <c r="N8" i="7"/>
  <c r="N4" i="7"/>
  <c r="O3" i="7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X56" i="8" s="1"/>
  <c r="AE56" i="8" s="1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BC67" i="8" s="1"/>
  <c r="A70" i="2"/>
  <c r="A71" i="2"/>
  <c r="A72" i="2"/>
  <c r="BC70" i="8" s="1"/>
  <c r="A73" i="2"/>
  <c r="BC71" i="8" s="1"/>
  <c r="A74" i="2"/>
  <c r="A75" i="2"/>
  <c r="A76" i="2"/>
  <c r="BC74" i="8" s="1"/>
  <c r="A77" i="2"/>
  <c r="BC75" i="8" s="1"/>
  <c r="A78" i="2"/>
  <c r="A79" i="2"/>
  <c r="A80" i="2"/>
  <c r="A81" i="2"/>
  <c r="BC79" i="8" s="1"/>
  <c r="A82" i="2"/>
  <c r="A83" i="2"/>
  <c r="A84" i="2"/>
  <c r="A85" i="2"/>
  <c r="BC83" i="8" s="1"/>
  <c r="A86" i="2"/>
  <c r="A87" i="2"/>
  <c r="A88" i="2"/>
  <c r="BC86" i="8" s="1"/>
  <c r="A89" i="2"/>
  <c r="A90" i="2"/>
  <c r="A2" i="2"/>
  <c r="BC87" i="8" l="1"/>
  <c r="BC89" i="8"/>
  <c r="AZ152" i="8" a="1"/>
  <c r="AZ152" i="8" s="1"/>
  <c r="AG152" i="8" s="1"/>
  <c r="W152" i="8" a="1"/>
  <c r="W152" i="8" s="1"/>
  <c r="O152" i="8"/>
  <c r="X151" i="8" a="1"/>
  <c r="X151" i="8" s="1"/>
  <c r="P151" i="8"/>
  <c r="AE150" i="8"/>
  <c r="W150" i="8" a="1"/>
  <c r="W150" i="8" s="1"/>
  <c r="AY152" i="8" a="1"/>
  <c r="AY152" i="8" s="1"/>
  <c r="AF152" i="8" s="1"/>
  <c r="V152" i="8" a="1"/>
  <c r="V152" i="8" s="1"/>
  <c r="R152" i="8"/>
  <c r="AZ151" i="8" a="1"/>
  <c r="AZ151" i="8" s="1"/>
  <c r="AG151" i="8" s="1"/>
  <c r="W151" i="8" a="1"/>
  <c r="W151" i="8" s="1"/>
  <c r="O151" i="8"/>
  <c r="V150" i="8" a="1"/>
  <c r="V150" i="8" s="1"/>
  <c r="R150" i="8"/>
  <c r="AE152" i="8"/>
  <c r="Y152" i="8" a="1"/>
  <c r="Y152" i="8" s="1"/>
  <c r="Q152" i="8"/>
  <c r="AY151" i="8" a="1"/>
  <c r="AY151" i="8" s="1"/>
  <c r="AF151" i="8" s="1"/>
  <c r="V151" i="8" a="1"/>
  <c r="V151" i="8" s="1"/>
  <c r="R151" i="8"/>
  <c r="AZ150" i="8" a="1"/>
  <c r="AZ150" i="8" s="1"/>
  <c r="AG150" i="8" s="1"/>
  <c r="Y150" i="8" a="1"/>
  <c r="Y150" i="8" s="1"/>
  <c r="Q150" i="8"/>
  <c r="X152" i="8" a="1"/>
  <c r="X152" i="8" s="1"/>
  <c r="P152" i="8"/>
  <c r="AE151" i="8"/>
  <c r="Y151" i="8" a="1"/>
  <c r="Y151" i="8" s="1"/>
  <c r="Q151" i="8"/>
  <c r="AY150" i="8" a="1"/>
  <c r="AY150" i="8" s="1"/>
  <c r="AF150" i="8" s="1"/>
  <c r="X150" i="8" a="1"/>
  <c r="X150" i="8" s="1"/>
  <c r="P150" i="8"/>
  <c r="BC81" i="8"/>
  <c r="BC77" i="8"/>
  <c r="BC73" i="8"/>
  <c r="BC65" i="8"/>
  <c r="BC88" i="8"/>
  <c r="BC90" i="8"/>
  <c r="BC84" i="8"/>
  <c r="BC80" i="8"/>
  <c r="BC76" i="8"/>
  <c r="BC72" i="8"/>
  <c r="BC68" i="8"/>
  <c r="BC64" i="8"/>
  <c r="AY149" i="8" a="1"/>
  <c r="AY149" i="8" s="1"/>
  <c r="AZ147" i="8" a="1"/>
  <c r="AZ147" i="8" s="1"/>
  <c r="AX147" i="8" a="1"/>
  <c r="AX147" i="8" s="1"/>
  <c r="AE147" i="8" s="1"/>
  <c r="AY145" i="8" a="1"/>
  <c r="AY145" i="8" s="1"/>
  <c r="AZ143" i="8" a="1"/>
  <c r="AZ143" i="8" s="1"/>
  <c r="AG143" i="8" s="1"/>
  <c r="AX143" i="8" a="1"/>
  <c r="AX143" i="8" s="1"/>
  <c r="AE143" i="8" s="1"/>
  <c r="AY141" i="8" a="1"/>
  <c r="AY141" i="8" s="1"/>
  <c r="AX139" i="8" a="1"/>
  <c r="AX139" i="8" s="1"/>
  <c r="AE139" i="8" s="1"/>
  <c r="AZ148" i="8" a="1"/>
  <c r="AZ148" i="8" s="1"/>
  <c r="AX148" i="8" a="1"/>
  <c r="AX148" i="8" s="1"/>
  <c r="AE148" i="8" s="1"/>
  <c r="AY146" i="8" a="1"/>
  <c r="AY146" i="8" s="1"/>
  <c r="AZ144" i="8" a="1"/>
  <c r="AZ144" i="8" s="1"/>
  <c r="AX144" i="8" a="1"/>
  <c r="AX144" i="8" s="1"/>
  <c r="AE144" i="8" s="1"/>
  <c r="AY142" i="8" a="1"/>
  <c r="AY142" i="8" s="1"/>
  <c r="AZ140" i="8" a="1"/>
  <c r="AZ140" i="8" s="1"/>
  <c r="AX140" i="8" a="1"/>
  <c r="AX140" i="8" s="1"/>
  <c r="AE140" i="8" s="1"/>
  <c r="AZ149" i="8" a="1"/>
  <c r="AZ149" i="8" s="1"/>
  <c r="AX149" i="8" a="1"/>
  <c r="AX149" i="8" s="1"/>
  <c r="AE149" i="8" s="1"/>
  <c r="AY147" i="8" a="1"/>
  <c r="AY147" i="8" s="1"/>
  <c r="AZ145" i="8" a="1"/>
  <c r="AZ145" i="8" s="1"/>
  <c r="AX145" i="8" a="1"/>
  <c r="AX145" i="8" s="1"/>
  <c r="AE145" i="8" s="1"/>
  <c r="AY143" i="8" a="1"/>
  <c r="AY143" i="8" s="1"/>
  <c r="AZ141" i="8" a="1"/>
  <c r="AZ141" i="8" s="1"/>
  <c r="AX141" i="8" a="1"/>
  <c r="AX141" i="8" s="1"/>
  <c r="AE141" i="8" s="1"/>
  <c r="AY148" i="8" a="1"/>
  <c r="AY148" i="8" s="1"/>
  <c r="AZ146" i="8" a="1"/>
  <c r="AZ146" i="8" s="1"/>
  <c r="AX146" i="8" a="1"/>
  <c r="AX146" i="8" s="1"/>
  <c r="AE146" i="8" s="1"/>
  <c r="AY144" i="8" a="1"/>
  <c r="AY144" i="8" s="1"/>
  <c r="AZ142" i="8" a="1"/>
  <c r="AZ142" i="8" s="1"/>
  <c r="AX142" i="8" a="1"/>
  <c r="AX142" i="8" s="1"/>
  <c r="AE142" i="8" s="1"/>
  <c r="AY140" i="8" a="1"/>
  <c r="AY140" i="8" s="1"/>
  <c r="AZ139" i="8" a="1"/>
  <c r="AZ139" i="8" s="1"/>
  <c r="AY139" i="8" a="1"/>
  <c r="AY139" i="8" s="1"/>
  <c r="Y149" i="8" a="1"/>
  <c r="Y149" i="8" s="1"/>
  <c r="X146" i="8" a="1"/>
  <c r="X146" i="8" s="1"/>
  <c r="O146" i="8"/>
  <c r="Y145" i="8" a="1"/>
  <c r="Y145" i="8" s="1"/>
  <c r="X149" i="8" a="1"/>
  <c r="X149" i="8" s="1"/>
  <c r="O149" i="8"/>
  <c r="Y148" i="8" a="1"/>
  <c r="Y148" i="8" s="1"/>
  <c r="X145" i="8" a="1"/>
  <c r="X145" i="8" s="1"/>
  <c r="O145" i="8"/>
  <c r="Y144" i="8" a="1"/>
  <c r="Y144" i="8" s="1"/>
  <c r="X148" i="8" a="1"/>
  <c r="X148" i="8" s="1"/>
  <c r="O148" i="8"/>
  <c r="Y147" i="8" a="1"/>
  <c r="Y147" i="8" s="1"/>
  <c r="X144" i="8" a="1"/>
  <c r="X144" i="8" s="1"/>
  <c r="O144" i="8"/>
  <c r="X147" i="8" a="1"/>
  <c r="X147" i="8" s="1"/>
  <c r="O147" i="8"/>
  <c r="Y146" i="8" a="1"/>
  <c r="Y146" i="8" s="1"/>
  <c r="S140" i="8" a="1"/>
  <c r="S140" i="8" s="1"/>
  <c r="U142" i="8" a="1"/>
  <c r="U142" i="8" s="1"/>
  <c r="S139" i="8" a="1"/>
  <c r="S139" i="8" s="1"/>
  <c r="O139" i="8"/>
  <c r="U140" i="8" a="1"/>
  <c r="U140" i="8" s="1"/>
  <c r="S142" i="8" a="1"/>
  <c r="S142" i="8" s="1"/>
  <c r="T140" i="8" a="1"/>
  <c r="T140" i="8" s="1"/>
  <c r="S141" i="8" a="1"/>
  <c r="S141" i="8" s="1"/>
  <c r="O143" i="8"/>
  <c r="T139" i="8" a="1"/>
  <c r="T139" i="8" s="1"/>
  <c r="Y143" i="8" a="1"/>
  <c r="Y143" i="8" s="1"/>
  <c r="T142" i="8" a="1"/>
  <c r="T142" i="8" s="1"/>
  <c r="O142" i="8"/>
  <c r="T141" i="8" a="1"/>
  <c r="T141" i="8" s="1"/>
  <c r="U141" i="8" a="1"/>
  <c r="U141" i="8" s="1"/>
  <c r="X143" i="8" a="1"/>
  <c r="X143" i="8" s="1"/>
  <c r="U139" i="8" a="1"/>
  <c r="U139" i="8" s="1"/>
  <c r="O140" i="8"/>
  <c r="O141" i="8"/>
  <c r="AX9" i="8" a="1"/>
  <c r="AX9" i="8" s="1"/>
  <c r="AE9" i="8" s="1"/>
  <c r="AX24" i="8" a="1"/>
  <c r="AX24" i="8" s="1"/>
  <c r="AE24" i="8" s="1"/>
  <c r="AX12" i="8" a="1"/>
  <c r="AX12" i="8" s="1"/>
  <c r="AE12" i="8" s="1"/>
  <c r="AX11" i="8" a="1"/>
  <c r="AX11" i="8" s="1"/>
  <c r="AE11" i="8" s="1"/>
  <c r="AZ75" i="8" a="1"/>
  <c r="AZ75" i="8" s="1"/>
  <c r="AG75" i="8" s="1"/>
  <c r="AX28" i="8" a="1"/>
  <c r="AX28" i="8" s="1"/>
  <c r="AE28" i="8" s="1"/>
  <c r="AX36" i="8" a="1"/>
  <c r="AX36" i="8" s="1"/>
  <c r="AE36" i="8" s="1"/>
  <c r="AX43" i="8" a="1"/>
  <c r="AX43" i="8" s="1"/>
  <c r="AE43" i="8" s="1"/>
  <c r="AX41" i="8" a="1"/>
  <c r="AX41" i="8" s="1"/>
  <c r="AE41" i="8" s="1"/>
  <c r="AZ77" i="8" a="1"/>
  <c r="AZ77" i="8" s="1"/>
  <c r="AG77" i="8" s="1"/>
  <c r="AZ36" i="8" a="1"/>
  <c r="AZ36" i="8" s="1"/>
  <c r="AG36" i="8" s="1"/>
  <c r="AZ47" i="8" a="1"/>
  <c r="AZ47" i="8" s="1"/>
  <c r="AG47" i="8" s="1"/>
  <c r="AZ9" i="8" a="1"/>
  <c r="AZ9" i="8" s="1"/>
  <c r="AG9" i="8" s="1"/>
  <c r="AY46" i="8" a="1"/>
  <c r="AY46" i="8" s="1"/>
  <c r="AF46" i="8" s="1"/>
  <c r="AY19" i="8" a="1"/>
  <c r="AY19" i="8" s="1"/>
  <c r="AF19" i="8" s="1"/>
  <c r="AY22" i="8" a="1"/>
  <c r="AY22" i="8" s="1"/>
  <c r="AF22" i="8" s="1"/>
  <c r="AZ12" i="8" a="1"/>
  <c r="AZ12" i="8" s="1"/>
  <c r="AG12" i="8" s="1"/>
  <c r="AY36" i="8" a="1"/>
  <c r="AY36" i="8" s="1"/>
  <c r="AF36" i="8" s="1"/>
  <c r="AY32" i="8" a="1"/>
  <c r="AY32" i="8" s="1"/>
  <c r="AF32" i="8" s="1"/>
  <c r="AZ23" i="8" a="1"/>
  <c r="AZ23" i="8" s="1"/>
  <c r="AG23" i="8" s="1"/>
  <c r="AY33" i="8" a="1"/>
  <c r="AY33" i="8" s="1"/>
  <c r="AF33" i="8" s="1"/>
  <c r="AZ6" i="8" a="1"/>
  <c r="AZ6" i="8" s="1"/>
  <c r="AG6" i="8" s="1"/>
  <c r="AX44" i="8" a="1"/>
  <c r="AX44" i="8" s="1"/>
  <c r="AE44" i="8" s="1"/>
  <c r="AZ8" i="8" a="1"/>
  <c r="AZ8" i="8" s="1"/>
  <c r="AG8" i="8" s="1"/>
  <c r="AZ32" i="8" a="1"/>
  <c r="AZ32" i="8" s="1"/>
  <c r="AG32" i="8" s="1"/>
  <c r="AY16" i="8" a="1"/>
  <c r="AY16" i="8" s="1"/>
  <c r="AF16" i="8" s="1"/>
  <c r="AX74" i="8" a="1"/>
  <c r="AX74" i="8" s="1"/>
  <c r="AE74" i="8" s="1"/>
  <c r="AY40" i="8" a="1"/>
  <c r="AY40" i="8" s="1"/>
  <c r="AF40" i="8" s="1"/>
  <c r="AZ11" i="8" a="1"/>
  <c r="AZ11" i="8" s="1"/>
  <c r="AG11" i="8" s="1"/>
  <c r="AY35" i="8" a="1"/>
  <c r="AY35" i="8" s="1"/>
  <c r="AF35" i="8" s="1"/>
  <c r="AZ24" i="8" a="1"/>
  <c r="AZ24" i="8" s="1"/>
  <c r="AG24" i="8" s="1"/>
  <c r="AZ74" i="8" a="1"/>
  <c r="AZ74" i="8" s="1"/>
  <c r="AG74" i="8" s="1"/>
  <c r="AZ112" i="8" a="1"/>
  <c r="AZ112" i="8" s="1"/>
  <c r="AG112" i="8" s="1"/>
  <c r="AX119" i="8" a="1"/>
  <c r="AX119" i="8" s="1"/>
  <c r="AE119" i="8" s="1"/>
  <c r="AZ19" i="8" a="1"/>
  <c r="AZ19" i="8" s="1"/>
  <c r="AG19" i="8" s="1"/>
  <c r="AZ71" i="8" a="1"/>
  <c r="AZ71" i="8" s="1"/>
  <c r="AG71" i="8" s="1"/>
  <c r="AY105" i="8" a="1"/>
  <c r="AY105" i="8" s="1"/>
  <c r="AF105" i="8" s="1"/>
  <c r="AX99" i="8" a="1"/>
  <c r="AX99" i="8" s="1"/>
  <c r="AE99" i="8" s="1"/>
  <c r="AX112" i="8" a="1"/>
  <c r="AX112" i="8" s="1"/>
  <c r="AE112" i="8" s="1"/>
  <c r="AZ97" i="8" a="1"/>
  <c r="AZ97" i="8" s="1"/>
  <c r="AG97" i="8" s="1"/>
  <c r="AY106" i="8" a="1"/>
  <c r="AY106" i="8" s="1"/>
  <c r="AF106" i="8" s="1"/>
  <c r="AZ114" i="8" a="1"/>
  <c r="AZ114" i="8" s="1"/>
  <c r="AG114" i="8" s="1"/>
  <c r="AZ105" i="8" a="1"/>
  <c r="AZ105" i="8" s="1"/>
  <c r="AG105" i="8" s="1"/>
  <c r="AX20" i="8" a="1"/>
  <c r="AX20" i="8" s="1"/>
  <c r="AE20" i="8" s="1"/>
  <c r="AY74" i="8" a="1"/>
  <c r="AY74" i="8" s="1"/>
  <c r="AF74" i="8" s="1"/>
  <c r="AY113" i="8" a="1"/>
  <c r="AY113" i="8" s="1"/>
  <c r="AF113" i="8" s="1"/>
  <c r="AX114" i="8" a="1"/>
  <c r="AX114" i="8" s="1"/>
  <c r="AE114" i="8" s="1"/>
  <c r="AX118" i="8" a="1"/>
  <c r="AX118" i="8" s="1"/>
  <c r="AE118" i="8" s="1"/>
  <c r="AZ100" i="8" a="1"/>
  <c r="AZ100" i="8" s="1"/>
  <c r="AG100" i="8" s="1"/>
  <c r="AZ99" i="8" a="1"/>
  <c r="AZ99" i="8" s="1"/>
  <c r="AG99" i="8" s="1"/>
  <c r="AY97" i="8" a="1"/>
  <c r="AY97" i="8" s="1"/>
  <c r="AF97" i="8" s="1"/>
  <c r="AY79" i="8" a="1"/>
  <c r="AY79" i="8" s="1"/>
  <c r="AF79" i="8" s="1"/>
  <c r="AY94" i="8" a="1"/>
  <c r="AY94" i="8" s="1"/>
  <c r="AF94" i="8" s="1"/>
  <c r="AZ126" i="8" a="1"/>
  <c r="AZ126" i="8" s="1"/>
  <c r="AG126" i="8" s="1"/>
  <c r="AZ104" i="8" a="1"/>
  <c r="AZ104" i="8" s="1"/>
  <c r="AG104" i="8" s="1"/>
  <c r="AY100" i="8" a="1"/>
  <c r="AY100" i="8" s="1"/>
  <c r="AF100" i="8" s="1"/>
  <c r="AY92" i="8" a="1"/>
  <c r="AY92" i="8" s="1"/>
  <c r="AF92" i="8" s="1"/>
  <c r="AX93" i="8" a="1"/>
  <c r="AX93" i="8" s="1"/>
  <c r="AE93" i="8" s="1"/>
  <c r="AY93" i="8" a="1"/>
  <c r="AY93" i="8" s="1"/>
  <c r="AF93" i="8" s="1"/>
  <c r="AZ117" i="8" a="1"/>
  <c r="AZ117" i="8" s="1"/>
  <c r="AG117" i="8" s="1"/>
  <c r="AX96" i="8" a="1"/>
  <c r="AX96" i="8" s="1"/>
  <c r="AE96" i="8" s="1"/>
  <c r="AZ93" i="8" a="1"/>
  <c r="AZ93" i="8" s="1"/>
  <c r="AG93" i="8" s="1"/>
  <c r="AY89" i="8" a="1"/>
  <c r="AY89" i="8" s="1"/>
  <c r="AF89" i="8" s="1"/>
  <c r="AZ121" i="8" a="1"/>
  <c r="AZ121" i="8" s="1"/>
  <c r="AG121" i="8" s="1"/>
  <c r="AZ96" i="8" a="1"/>
  <c r="AZ96" i="8" s="1"/>
  <c r="AG96" i="8" s="1"/>
  <c r="AZ95" i="8" a="1"/>
  <c r="AZ95" i="8" s="1"/>
  <c r="AG95" i="8" s="1"/>
  <c r="AX92" i="8" a="1"/>
  <c r="AX92" i="8" s="1"/>
  <c r="AE92" i="8" s="1"/>
  <c r="AX90" i="8" a="1"/>
  <c r="AX90" i="8" s="1"/>
  <c r="AE90" i="8" s="1"/>
  <c r="AZ80" i="8" a="1"/>
  <c r="AZ80" i="8" s="1"/>
  <c r="AG80" i="8" s="1"/>
  <c r="AZ64" i="8" a="1"/>
  <c r="AZ64" i="8" s="1"/>
  <c r="AG64" i="8" s="1"/>
  <c r="AX59" i="8" a="1"/>
  <c r="AX59" i="8" s="1"/>
  <c r="AE59" i="8" s="1"/>
  <c r="AY3" i="8" a="1"/>
  <c r="AY3" i="8" s="1"/>
  <c r="AF3" i="8" s="1"/>
  <c r="AZ82" i="8" a="1"/>
  <c r="AZ82" i="8" s="1"/>
  <c r="AG82" i="8" s="1"/>
  <c r="AY68" i="8" a="1"/>
  <c r="AY68" i="8" s="1"/>
  <c r="AF68" i="8" s="1"/>
  <c r="AX53" i="8" a="1"/>
  <c r="AX53" i="8" s="1"/>
  <c r="AE53" i="8" s="1"/>
  <c r="AZ50" i="8" a="1"/>
  <c r="AZ50" i="8" s="1"/>
  <c r="AG50" i="8" s="1"/>
  <c r="AY69" i="8" a="1"/>
  <c r="AY69" i="8" s="1"/>
  <c r="AF69" i="8" s="1"/>
  <c r="AY62" i="8" a="1"/>
  <c r="AY62" i="8" s="1"/>
  <c r="AF62" i="8" s="1"/>
  <c r="AZ69" i="8" a="1"/>
  <c r="AZ69" i="8" s="1"/>
  <c r="AG69" i="8" s="1"/>
  <c r="AY53" i="8" a="1"/>
  <c r="AY53" i="8" s="1"/>
  <c r="AF53" i="8" s="1"/>
  <c r="AY57" i="8" a="1"/>
  <c r="AY57" i="8" s="1"/>
  <c r="AF57" i="8" s="1"/>
  <c r="AX55" i="8" a="1"/>
  <c r="AX55" i="8" s="1"/>
  <c r="AE55" i="8" s="1"/>
  <c r="AZ54" i="8" a="1"/>
  <c r="AZ54" i="8" s="1"/>
  <c r="AG54" i="8" s="1"/>
  <c r="AY58" i="8" a="1"/>
  <c r="AY58" i="8" s="1"/>
  <c r="AF58" i="8" s="1"/>
  <c r="AX10" i="8" a="1"/>
  <c r="AX10" i="8" s="1"/>
  <c r="AE10" i="8" s="1"/>
  <c r="AZ31" i="8" a="1"/>
  <c r="AZ31" i="8" s="1"/>
  <c r="AG31" i="8" s="1"/>
  <c r="AX17" i="8" a="1"/>
  <c r="AX17" i="8" s="1"/>
  <c r="AE17" i="8" s="1"/>
  <c r="AX18" i="8" a="1"/>
  <c r="AX18" i="8" s="1"/>
  <c r="AE18" i="8" s="1"/>
  <c r="AX16" i="8" a="1"/>
  <c r="AX16" i="8" s="1"/>
  <c r="AE16" i="8" s="1"/>
  <c r="AX32" i="8" a="1"/>
  <c r="AX32" i="8" s="1"/>
  <c r="AE32" i="8" s="1"/>
  <c r="AZ40" i="8" a="1"/>
  <c r="AZ40" i="8" s="1"/>
  <c r="AG40" i="8" s="1"/>
  <c r="AX34" i="8" a="1"/>
  <c r="AX34" i="8" s="1"/>
  <c r="AE34" i="8" s="1"/>
  <c r="AY48" i="8" a="1"/>
  <c r="AY48" i="8" s="1"/>
  <c r="AF48" i="8" s="1"/>
  <c r="AZ49" i="8" a="1"/>
  <c r="AZ49" i="8" s="1"/>
  <c r="AG49" i="8" s="1"/>
  <c r="AY28" i="8" a="1"/>
  <c r="AY28" i="8" s="1"/>
  <c r="AF28" i="8" s="1"/>
  <c r="AZ41" i="8" a="1"/>
  <c r="AZ41" i="8" s="1"/>
  <c r="AG41" i="8" s="1"/>
  <c r="AX49" i="8" a="1"/>
  <c r="AX49" i="8" s="1"/>
  <c r="AE49" i="8" s="1"/>
  <c r="AY11" i="8" a="1"/>
  <c r="AY11" i="8" s="1"/>
  <c r="AF11" i="8" s="1"/>
  <c r="AY8" i="8" a="1"/>
  <c r="AY8" i="8" s="1"/>
  <c r="AF8" i="8" s="1"/>
  <c r="AZ72" i="8" a="1"/>
  <c r="AZ72" i="8" s="1"/>
  <c r="AG72" i="8" s="1"/>
  <c r="AY24" i="8" a="1"/>
  <c r="AY24" i="8" s="1"/>
  <c r="AF24" i="8" s="1"/>
  <c r="AX14" i="8" a="1"/>
  <c r="AX14" i="8" s="1"/>
  <c r="AE14" i="8" s="1"/>
  <c r="AY41" i="8" a="1"/>
  <c r="AY41" i="8" s="1"/>
  <c r="AF41" i="8" s="1"/>
  <c r="AY37" i="8" a="1"/>
  <c r="AY37" i="8" s="1"/>
  <c r="AF37" i="8" s="1"/>
  <c r="AX77" i="8" a="1"/>
  <c r="AX77" i="8" s="1"/>
  <c r="AE77" i="8" s="1"/>
  <c r="AZ34" i="8" a="1"/>
  <c r="AZ34" i="8" s="1"/>
  <c r="AG34" i="8" s="1"/>
  <c r="AY31" i="8" a="1"/>
  <c r="AY31" i="8" s="1"/>
  <c r="AF31" i="8" s="1"/>
  <c r="AZ46" i="8" a="1"/>
  <c r="AZ46" i="8" s="1"/>
  <c r="AG46" i="8" s="1"/>
  <c r="AY10" i="8" a="1"/>
  <c r="AY10" i="8" s="1"/>
  <c r="AF10" i="8" s="1"/>
  <c r="AY42" i="8" a="1"/>
  <c r="AY42" i="8" s="1"/>
  <c r="AF42" i="8" s="1"/>
  <c r="AY29" i="8" a="1"/>
  <c r="AY29" i="8" s="1"/>
  <c r="AF29" i="8" s="1"/>
  <c r="AZ70" i="8" a="1"/>
  <c r="AZ70" i="8" s="1"/>
  <c r="AG70" i="8" s="1"/>
  <c r="AY45" i="8" a="1"/>
  <c r="AY45" i="8" s="1"/>
  <c r="AF45" i="8" s="1"/>
  <c r="AX13" i="8" a="1"/>
  <c r="AX13" i="8" s="1"/>
  <c r="AE13" i="8" s="1"/>
  <c r="AZ37" i="8" a="1"/>
  <c r="AZ37" i="8" s="1"/>
  <c r="AG37" i="8" s="1"/>
  <c r="AY13" i="8" a="1"/>
  <c r="AY13" i="8" s="1"/>
  <c r="AF13" i="8" s="1"/>
  <c r="AY108" i="8" a="1"/>
  <c r="AY108" i="8" s="1"/>
  <c r="AF108" i="8" s="1"/>
  <c r="AX111" i="8" a="1"/>
  <c r="AX111" i="8" s="1"/>
  <c r="AE111" i="8" s="1"/>
  <c r="AZ120" i="8" a="1"/>
  <c r="AZ120" i="8" s="1"/>
  <c r="AG120" i="8" s="1"/>
  <c r="AY15" i="8" a="1"/>
  <c r="AY15" i="8" s="1"/>
  <c r="AF15" i="8" s="1"/>
  <c r="AX72" i="8" a="1"/>
  <c r="AX72" i="8" s="1"/>
  <c r="AE72" i="8" s="1"/>
  <c r="AY114" i="8" a="1"/>
  <c r="AY114" i="8" s="1"/>
  <c r="AF114" i="8" s="1"/>
  <c r="AX109" i="8" a="1"/>
  <c r="AX109" i="8" s="1"/>
  <c r="AE109" i="8" s="1"/>
  <c r="AY121" i="8" a="1"/>
  <c r="AY121" i="8" s="1"/>
  <c r="AF121" i="8" s="1"/>
  <c r="AY12" i="8" a="1"/>
  <c r="AY12" i="8" s="1"/>
  <c r="AF12" i="8" s="1"/>
  <c r="AX108" i="8" a="1"/>
  <c r="AX108" i="8" s="1"/>
  <c r="AE108" i="8" s="1"/>
  <c r="AX113" i="8" a="1"/>
  <c r="AX113" i="8" s="1"/>
  <c r="AE113" i="8" s="1"/>
  <c r="AX115" i="8" a="1"/>
  <c r="AX115" i="8" s="1"/>
  <c r="AE115" i="8" s="1"/>
  <c r="AZ16" i="8" a="1"/>
  <c r="AZ16" i="8" s="1"/>
  <c r="AG16" i="8" s="1"/>
  <c r="AY76" i="8" a="1"/>
  <c r="AY76" i="8" s="1"/>
  <c r="AF76" i="8" s="1"/>
  <c r="AY111" i="8" a="1"/>
  <c r="AY111" i="8" s="1"/>
  <c r="AF111" i="8" s="1"/>
  <c r="AZ111" i="8" a="1"/>
  <c r="AZ111" i="8" s="1"/>
  <c r="AG111" i="8" s="1"/>
  <c r="AZ119" i="8" a="1"/>
  <c r="AZ119" i="8" s="1"/>
  <c r="AG119" i="8" s="1"/>
  <c r="AZ103" i="8" a="1"/>
  <c r="AZ103" i="8" s="1"/>
  <c r="AG103" i="8" s="1"/>
  <c r="AY116" i="8" a="1"/>
  <c r="AY116" i="8" s="1"/>
  <c r="AF116" i="8" s="1"/>
  <c r="AX98" i="8" a="1"/>
  <c r="AX98" i="8" s="1"/>
  <c r="AE98" i="8" s="1"/>
  <c r="AX79" i="8" a="1"/>
  <c r="AX79" i="8" s="1"/>
  <c r="AE79" i="8" s="1"/>
  <c r="AY96" i="8" a="1"/>
  <c r="AY96" i="8" s="1"/>
  <c r="AF96" i="8" s="1"/>
  <c r="AX102" i="8" a="1"/>
  <c r="AX102" i="8" s="1"/>
  <c r="AE102" i="8" s="1"/>
  <c r="AX121" i="8" a="1"/>
  <c r="AX121" i="8" s="1"/>
  <c r="AE121" i="8" s="1"/>
  <c r="AX103" i="8" a="1"/>
  <c r="AX103" i="8" s="1"/>
  <c r="AE103" i="8" s="1"/>
  <c r="AY124" i="8" a="1"/>
  <c r="AY124" i="8" s="1"/>
  <c r="AF124" i="8" s="1"/>
  <c r="AZ91" i="8" a="1"/>
  <c r="AZ91" i="8" s="1"/>
  <c r="AG91" i="8" s="1"/>
  <c r="AX104" i="8" a="1"/>
  <c r="AX104" i="8" s="1"/>
  <c r="AE104" i="8" s="1"/>
  <c r="AY102" i="8" a="1"/>
  <c r="AY102" i="8" s="1"/>
  <c r="AF102" i="8" s="1"/>
  <c r="AZ86" i="8" a="1"/>
  <c r="AZ86" i="8" s="1"/>
  <c r="AG86" i="8" s="1"/>
  <c r="AX95" i="8" a="1"/>
  <c r="AX95" i="8" s="1"/>
  <c r="AE95" i="8" s="1"/>
  <c r="AX123" i="8" a="1"/>
  <c r="AX123" i="8" s="1"/>
  <c r="AE123" i="8" s="1"/>
  <c r="AX100" i="8" a="1"/>
  <c r="AX100" i="8" s="1"/>
  <c r="AE100" i="8" s="1"/>
  <c r="AX88" i="8" a="1"/>
  <c r="AX88" i="8" s="1"/>
  <c r="AE88" i="8" s="1"/>
  <c r="AY86" i="8" a="1"/>
  <c r="AY86" i="8" s="1"/>
  <c r="AF86" i="8" s="1"/>
  <c r="AZ124" i="8" a="1"/>
  <c r="AZ124" i="8" s="1"/>
  <c r="AG124" i="8" s="1"/>
  <c r="AX80" i="8" a="1"/>
  <c r="AX80" i="8" s="1"/>
  <c r="AE80" i="8" s="1"/>
  <c r="AZ65" i="8" a="1"/>
  <c r="AZ65" i="8" s="1"/>
  <c r="AG65" i="8" s="1"/>
  <c r="AX46" i="8" a="1"/>
  <c r="AX46" i="8" s="1"/>
  <c r="AE46" i="8" s="1"/>
  <c r="AY55" i="8" a="1"/>
  <c r="AY55" i="8" s="1"/>
  <c r="AF55" i="8" s="1"/>
  <c r="AY52" i="8" a="1"/>
  <c r="AY52" i="8" s="1"/>
  <c r="AF52" i="8" s="1"/>
  <c r="AX63" i="8" a="1"/>
  <c r="AX63" i="8" s="1"/>
  <c r="AE63" i="8" s="1"/>
  <c r="AZ4" i="8" a="1"/>
  <c r="AZ4" i="8" s="1"/>
  <c r="AG4" i="8" s="1"/>
  <c r="AY83" i="8" a="1"/>
  <c r="AY83" i="8" s="1"/>
  <c r="AF83" i="8" s="1"/>
  <c r="AY5" i="8" a="1"/>
  <c r="AY5" i="8" s="1"/>
  <c r="AF5" i="8" s="1"/>
  <c r="AY84" i="8" a="1"/>
  <c r="AY84" i="8" s="1"/>
  <c r="AF84" i="8" s="1"/>
  <c r="AX50" i="8" a="1"/>
  <c r="AX50" i="8" s="1"/>
  <c r="AE50" i="8" s="1"/>
  <c r="AZ84" i="8" a="1"/>
  <c r="AZ84" i="8" s="1"/>
  <c r="AG84" i="8" s="1"/>
  <c r="AY66" i="8" a="1"/>
  <c r="AY66" i="8" s="1"/>
  <c r="AF66" i="8" s="1"/>
  <c r="AY59" i="8" a="1"/>
  <c r="AY59" i="8" s="1"/>
  <c r="AF59" i="8" s="1"/>
  <c r="AX62" i="8" a="1"/>
  <c r="AX62" i="8" s="1"/>
  <c r="AE62" i="8" s="1"/>
  <c r="AX15" i="8" a="1"/>
  <c r="AX15" i="8" s="1"/>
  <c r="AE15" i="8" s="1"/>
  <c r="AX7" i="8" a="1"/>
  <c r="AX7" i="8" s="1"/>
  <c r="AE7" i="8" s="1"/>
  <c r="AX22" i="8" a="1"/>
  <c r="AX22" i="8" s="1"/>
  <c r="AE22" i="8" s="1"/>
  <c r="AX23" i="8" a="1"/>
  <c r="AX23" i="8" s="1"/>
  <c r="AE23" i="8" s="1"/>
  <c r="AZ20" i="8" a="1"/>
  <c r="AZ20" i="8" s="1"/>
  <c r="AG20" i="8" s="1"/>
  <c r="AZ45" i="8" a="1"/>
  <c r="AZ45" i="8" s="1"/>
  <c r="AG45" i="8" s="1"/>
  <c r="AX33" i="8" a="1"/>
  <c r="AX33" i="8" s="1"/>
  <c r="AE33" i="8" s="1"/>
  <c r="AZ35" i="8" a="1"/>
  <c r="AZ35" i="8" s="1"/>
  <c r="AG35" i="8" s="1"/>
  <c r="AZ44" i="8" a="1"/>
  <c r="AZ44" i="8" s="1"/>
  <c r="AG44" i="8" s="1"/>
  <c r="AX38" i="8" a="1"/>
  <c r="AX38" i="8" s="1"/>
  <c r="AE38" i="8" s="1"/>
  <c r="AX47" i="8" a="1"/>
  <c r="AX47" i="8" s="1"/>
  <c r="AE47" i="8" s="1"/>
  <c r="AX73" i="8" a="1"/>
  <c r="AX73" i="8" s="1"/>
  <c r="AE73" i="8" s="1"/>
  <c r="AX30" i="8" a="1"/>
  <c r="AX30" i="8" s="1"/>
  <c r="AE30" i="8" s="1"/>
  <c r="AZ43" i="8" a="1"/>
  <c r="AZ43" i="8" s="1"/>
  <c r="AG43" i="8" s="1"/>
  <c r="AX21" i="8" a="1"/>
  <c r="AX21" i="8" s="1"/>
  <c r="AE21" i="8" s="1"/>
  <c r="AX35" i="8" a="1"/>
  <c r="AX35" i="8" s="1"/>
  <c r="AE35" i="8" s="1"/>
  <c r="AZ17" i="8" a="1"/>
  <c r="AZ17" i="8" s="1"/>
  <c r="AG17" i="8" s="1"/>
  <c r="AY44" i="8" a="1"/>
  <c r="AY44" i="8" s="1"/>
  <c r="AF44" i="8" s="1"/>
  <c r="AZ7" i="8" a="1"/>
  <c r="AZ7" i="8" s="1"/>
  <c r="AG7" i="8" s="1"/>
  <c r="AY34" i="8" a="1"/>
  <c r="AY34" i="8" s="1"/>
  <c r="AF34" i="8" s="1"/>
  <c r="AX6" i="8" a="1"/>
  <c r="AX6" i="8" s="1"/>
  <c r="AE6" i="8" s="1"/>
  <c r="AZ48" i="8" a="1"/>
  <c r="AZ48" i="8" s="1"/>
  <c r="AG48" i="8" s="1"/>
  <c r="AZ79" i="8" a="1"/>
  <c r="AZ79" i="8" s="1"/>
  <c r="AG79" i="8" s="1"/>
  <c r="AY39" i="8" a="1"/>
  <c r="AY39" i="8" s="1"/>
  <c r="AF39" i="8" s="1"/>
  <c r="AX40" i="8" a="1"/>
  <c r="AX40" i="8" s="1"/>
  <c r="AE40" i="8" s="1"/>
  <c r="AX48" i="8" a="1"/>
  <c r="AX48" i="8" s="1"/>
  <c r="AE48" i="8" s="1"/>
  <c r="AZ28" i="8" a="1"/>
  <c r="AZ28" i="8" s="1"/>
  <c r="AG28" i="8" s="1"/>
  <c r="AY47" i="8" a="1"/>
  <c r="AY47" i="8" s="1"/>
  <c r="AF47" i="8" s="1"/>
  <c r="AZ38" i="8" a="1"/>
  <c r="AZ38" i="8" s="1"/>
  <c r="AG38" i="8" s="1"/>
  <c r="AX71" i="8" a="1"/>
  <c r="AX71" i="8" s="1"/>
  <c r="AE71" i="8" s="1"/>
  <c r="AY23" i="8" a="1"/>
  <c r="AY23" i="8" s="1"/>
  <c r="AF23" i="8" s="1"/>
  <c r="AZ15" i="8" a="1"/>
  <c r="AZ15" i="8" s="1"/>
  <c r="AG15" i="8" s="1"/>
  <c r="AZ33" i="8" a="1"/>
  <c r="AZ33" i="8" s="1"/>
  <c r="AG33" i="8" s="1"/>
  <c r="AY20" i="8" a="1"/>
  <c r="AY20" i="8" s="1"/>
  <c r="AF20" i="8" s="1"/>
  <c r="AY104" i="8" a="1"/>
  <c r="AY104" i="8" s="1"/>
  <c r="AF104" i="8" s="1"/>
  <c r="AY101" i="8" a="1"/>
  <c r="AY101" i="8" s="1"/>
  <c r="AF101" i="8" s="1"/>
  <c r="AY14" i="8" a="1"/>
  <c r="AY14" i="8" s="1"/>
  <c r="AF14" i="8" s="1"/>
  <c r="AY17" i="8" a="1"/>
  <c r="AY17" i="8" s="1"/>
  <c r="AF17" i="8" s="1"/>
  <c r="AY72" i="8" a="1"/>
  <c r="AY72" i="8" s="1"/>
  <c r="AF72" i="8" s="1"/>
  <c r="AY112" i="8" a="1"/>
  <c r="AY112" i="8" s="1"/>
  <c r="AF112" i="8" s="1"/>
  <c r="AZ108" i="8" a="1"/>
  <c r="AZ108" i="8" s="1"/>
  <c r="AG108" i="8" s="1"/>
  <c r="AX122" i="8" a="1"/>
  <c r="AX122" i="8" s="1"/>
  <c r="AE122" i="8" s="1"/>
  <c r="AY77" i="8" a="1"/>
  <c r="AY77" i="8" s="1"/>
  <c r="AF77" i="8" s="1"/>
  <c r="AZ107" i="8" a="1"/>
  <c r="AZ107" i="8" s="1"/>
  <c r="AG107" i="8" s="1"/>
  <c r="AZ110" i="8" a="1"/>
  <c r="AZ110" i="8" s="1"/>
  <c r="AG110" i="8" s="1"/>
  <c r="AZ116" i="8" a="1"/>
  <c r="AZ116" i="8" s="1"/>
  <c r="AG116" i="8" s="1"/>
  <c r="AZ18" i="8" a="1"/>
  <c r="AZ18" i="8" s="1"/>
  <c r="AG18" i="8" s="1"/>
  <c r="AX78" i="8" a="1"/>
  <c r="AX78" i="8" s="1"/>
  <c r="AE78" i="8" s="1"/>
  <c r="AX107" i="8" a="1"/>
  <c r="AX107" i="8" s="1"/>
  <c r="AE107" i="8" s="1"/>
  <c r="AX110" i="8" a="1"/>
  <c r="AX110" i="8" s="1"/>
  <c r="AE110" i="8" s="1"/>
  <c r="AY99" i="8" a="1"/>
  <c r="AY99" i="8" s="1"/>
  <c r="AF99" i="8" s="1"/>
  <c r="AY119" i="8" a="1"/>
  <c r="AY119" i="8" s="1"/>
  <c r="AF119" i="8" s="1"/>
  <c r="AX117" i="8" a="1"/>
  <c r="AX117" i="8" s="1"/>
  <c r="AE117" i="8" s="1"/>
  <c r="AX101" i="8" a="1"/>
  <c r="AX101" i="8" s="1"/>
  <c r="AE101" i="8" s="1"/>
  <c r="AZ88" i="8" a="1"/>
  <c r="AZ88" i="8" s="1"/>
  <c r="AG88" i="8" s="1"/>
  <c r="AX91" i="8" a="1"/>
  <c r="AX91" i="8" s="1"/>
  <c r="AE91" i="8" s="1"/>
  <c r="AY123" i="8" a="1"/>
  <c r="AY123" i="8" s="1"/>
  <c r="AF123" i="8" s="1"/>
  <c r="AZ122" i="8" a="1"/>
  <c r="AZ122" i="8" s="1"/>
  <c r="AG122" i="8" s="1"/>
  <c r="AX86" i="8" a="1"/>
  <c r="AX86" i="8" s="1"/>
  <c r="AE86" i="8" s="1"/>
  <c r="AX89" i="8" a="1"/>
  <c r="AX89" i="8" s="1"/>
  <c r="AE89" i="8" s="1"/>
  <c r="AY125" i="8" a="1"/>
  <c r="AY125" i="8" s="1"/>
  <c r="AF125" i="8" s="1"/>
  <c r="AY115" i="8" a="1"/>
  <c r="AY115" i="8" s="1"/>
  <c r="AF115" i="8" s="1"/>
  <c r="AY120" i="8" a="1"/>
  <c r="AY120" i="8" s="1"/>
  <c r="AF120" i="8" s="1"/>
  <c r="AY126" i="8" a="1"/>
  <c r="AY126" i="8" s="1"/>
  <c r="AF126" i="8" s="1"/>
  <c r="AX87" i="8" a="1"/>
  <c r="AX87" i="8" s="1"/>
  <c r="AE87" i="8" s="1"/>
  <c r="AY98" i="8" a="1"/>
  <c r="AY98" i="8" s="1"/>
  <c r="AF98" i="8" s="1"/>
  <c r="AZ102" i="8" a="1"/>
  <c r="AZ102" i="8" s="1"/>
  <c r="AG102" i="8" s="1"/>
  <c r="AY91" i="8" a="1"/>
  <c r="AY91" i="8" s="1"/>
  <c r="AF91" i="8" s="1"/>
  <c r="AZ87" i="8" a="1"/>
  <c r="AZ87" i="8" s="1"/>
  <c r="AG87" i="8" s="1"/>
  <c r="AX126" i="8" a="1"/>
  <c r="AX126" i="8" s="1"/>
  <c r="AE126" i="8" s="1"/>
  <c r="AZ94" i="8" a="1"/>
  <c r="AZ94" i="8" s="1"/>
  <c r="AG94" i="8" s="1"/>
  <c r="AZ66" i="8" a="1"/>
  <c r="AZ66" i="8" s="1"/>
  <c r="AG66" i="8" s="1"/>
  <c r="AY50" i="8" a="1"/>
  <c r="AY50" i="8" s="1"/>
  <c r="AF50" i="8" s="1"/>
  <c r="AX61" i="8" a="1"/>
  <c r="AX61" i="8" s="1"/>
  <c r="AE61" i="8" s="1"/>
  <c r="AX57" i="8" a="1"/>
  <c r="AX57" i="8" s="1"/>
  <c r="AE57" i="8" s="1"/>
  <c r="AZ63" i="8" a="1"/>
  <c r="AZ63" i="8" s="1"/>
  <c r="AG63" i="8" s="1"/>
  <c r="AZ55" i="8" a="1"/>
  <c r="AZ55" i="8" s="1"/>
  <c r="AG55" i="8" s="1"/>
  <c r="AZ68" i="8" a="1"/>
  <c r="AZ68" i="8" s="1"/>
  <c r="AG68" i="8" s="1"/>
  <c r="AY51" i="8" a="1"/>
  <c r="AY51" i="8" s="1"/>
  <c r="AF51" i="8" s="1"/>
  <c r="AY56" i="8" a="1"/>
  <c r="AY56" i="8" s="1"/>
  <c r="AF56" i="8" s="1"/>
  <c r="AX54" i="8" a="1"/>
  <c r="AX54" i="8" s="1"/>
  <c r="AE54" i="8" s="1"/>
  <c r="AZ2" i="8" a="1"/>
  <c r="AZ2" i="8" s="1"/>
  <c r="AG2" i="8" s="1"/>
  <c r="AY81" i="8" a="1"/>
  <c r="AY81" i="8" s="1"/>
  <c r="AF81" i="8" s="1"/>
  <c r="AX5" i="8" a="1"/>
  <c r="AX5" i="8" s="1"/>
  <c r="AE5" i="8" s="1"/>
  <c r="AX19" i="8" a="1"/>
  <c r="AX19" i="8" s="1"/>
  <c r="AE19" i="8" s="1"/>
  <c r="AX8" i="8" a="1"/>
  <c r="AX8" i="8" s="1"/>
  <c r="AE8" i="8" s="1"/>
  <c r="AX29" i="8" a="1"/>
  <c r="AX29" i="8" s="1"/>
  <c r="AE29" i="8" s="1"/>
  <c r="AZ30" i="8" a="1"/>
  <c r="AZ30" i="8" s="1"/>
  <c r="AG30" i="8" s="1"/>
  <c r="AZ25" i="8" a="1"/>
  <c r="AZ25" i="8" s="1"/>
  <c r="AG25" i="8" s="1"/>
  <c r="AX39" i="8" a="1"/>
  <c r="AX39" i="8" s="1"/>
  <c r="AE39" i="8" s="1"/>
  <c r="AX37" i="8" a="1"/>
  <c r="AX37" i="8" s="1"/>
  <c r="AE37" i="8" s="1"/>
  <c r="AX42" i="8" a="1"/>
  <c r="AX42" i="8" s="1"/>
  <c r="AE42" i="8" s="1"/>
  <c r="AY71" i="8" a="1"/>
  <c r="AY71" i="8" s="1"/>
  <c r="AF71" i="8" s="1"/>
  <c r="AY38" i="8" a="1"/>
  <c r="AY38" i="8" s="1"/>
  <c r="AF38" i="8" s="1"/>
  <c r="AX45" i="8" a="1"/>
  <c r="AX45" i="8" s="1"/>
  <c r="AE45" i="8" s="1"/>
  <c r="AY7" i="8" a="1"/>
  <c r="AY7" i="8" s="1"/>
  <c r="AF7" i="8" s="1"/>
  <c r="AY43" i="8" a="1"/>
  <c r="AY43" i="8" s="1"/>
  <c r="AF43" i="8" s="1"/>
  <c r="AZ39" i="8" a="1"/>
  <c r="AZ39" i="8" s="1"/>
  <c r="AG39" i="8" s="1"/>
  <c r="AY49" i="8" a="1"/>
  <c r="AY49" i="8" s="1"/>
  <c r="AF49" i="8" s="1"/>
  <c r="AZ10" i="8" a="1"/>
  <c r="AZ10" i="8" s="1"/>
  <c r="AG10" i="8" s="1"/>
  <c r="AY6" i="8" a="1"/>
  <c r="AY6" i="8" s="1"/>
  <c r="AF6" i="8" s="1"/>
  <c r="AX31" i="8" a="1"/>
  <c r="AX31" i="8" s="1"/>
  <c r="AE31" i="8" s="1"/>
  <c r="AZ21" i="8" a="1"/>
  <c r="AZ21" i="8" s="1"/>
  <c r="AG21" i="8" s="1"/>
  <c r="AZ76" i="8" a="1"/>
  <c r="AZ76" i="8" s="1"/>
  <c r="AG76" i="8" s="1"/>
  <c r="AY21" i="8" a="1"/>
  <c r="AY21" i="8" s="1"/>
  <c r="AF21" i="8" s="1"/>
  <c r="AZ42" i="8" a="1"/>
  <c r="AZ42" i="8" s="1"/>
  <c r="AG42" i="8" s="1"/>
  <c r="AX25" i="8" a="1"/>
  <c r="AX25" i="8" s="1"/>
  <c r="AE25" i="8" s="1"/>
  <c r="AY30" i="8" a="1"/>
  <c r="AY30" i="8" s="1"/>
  <c r="AF30" i="8" s="1"/>
  <c r="AY9" i="8" a="1"/>
  <c r="AY9" i="8" s="1"/>
  <c r="AF9" i="8" s="1"/>
  <c r="AY70" i="8" a="1"/>
  <c r="AY70" i="8" s="1"/>
  <c r="AF70" i="8" s="1"/>
  <c r="AX76" i="8" a="1"/>
  <c r="AX76" i="8" s="1"/>
  <c r="AE76" i="8" s="1"/>
  <c r="AY25" i="8" a="1"/>
  <c r="AY25" i="8" s="1"/>
  <c r="AF25" i="8" s="1"/>
  <c r="AZ29" i="8" a="1"/>
  <c r="AZ29" i="8" s="1"/>
  <c r="AG29" i="8" s="1"/>
  <c r="AZ22" i="8" a="1"/>
  <c r="AZ22" i="8" s="1"/>
  <c r="AG22" i="8" s="1"/>
  <c r="AY73" i="8" a="1"/>
  <c r="AY73" i="8" s="1"/>
  <c r="AF73" i="8" s="1"/>
  <c r="AZ109" i="8" a="1"/>
  <c r="AZ109" i="8" s="1"/>
  <c r="AG109" i="8" s="1"/>
  <c r="AY118" i="8" a="1"/>
  <c r="AY118" i="8" s="1"/>
  <c r="AF118" i="8" s="1"/>
  <c r="AY18" i="8" a="1"/>
  <c r="AY18" i="8" s="1"/>
  <c r="AF18" i="8" s="1"/>
  <c r="AX70" i="8" a="1"/>
  <c r="AX70" i="8" s="1"/>
  <c r="AE70" i="8" s="1"/>
  <c r="AY109" i="8" a="1"/>
  <c r="AY109" i="8" s="1"/>
  <c r="AF109" i="8" s="1"/>
  <c r="AY110" i="8" a="1"/>
  <c r="AY110" i="8" s="1"/>
  <c r="AF110" i="8" s="1"/>
  <c r="AZ113" i="8" a="1"/>
  <c r="AZ113" i="8" s="1"/>
  <c r="AG113" i="8" s="1"/>
  <c r="AZ123" i="8" a="1"/>
  <c r="AZ123" i="8" s="1"/>
  <c r="AG123" i="8" s="1"/>
  <c r="AY78" i="8" a="1"/>
  <c r="AY78" i="8" s="1"/>
  <c r="AF78" i="8" s="1"/>
  <c r="AZ106" i="8" a="1"/>
  <c r="AZ106" i="8" s="1"/>
  <c r="AG106" i="8" s="1"/>
  <c r="AZ115" i="8" a="1"/>
  <c r="AZ115" i="8" s="1"/>
  <c r="AG115" i="8" s="1"/>
  <c r="AY122" i="8" a="1"/>
  <c r="AY122" i="8" s="1"/>
  <c r="AF122" i="8" s="1"/>
  <c r="AZ73" i="8" a="1"/>
  <c r="AZ73" i="8" s="1"/>
  <c r="AG73" i="8" s="1"/>
  <c r="AY107" i="8" a="1"/>
  <c r="AY107" i="8" s="1"/>
  <c r="AF107" i="8" s="1"/>
  <c r="AX106" i="8" a="1"/>
  <c r="AX106" i="8" s="1"/>
  <c r="AE106" i="8" s="1"/>
  <c r="AY117" i="8" a="1"/>
  <c r="AY117" i="8" s="1"/>
  <c r="AF117" i="8" s="1"/>
  <c r="AY103" i="8" a="1"/>
  <c r="AY103" i="8" s="1"/>
  <c r="AF103" i="8" s="1"/>
  <c r="AX120" i="8" a="1"/>
  <c r="AX120" i="8" s="1"/>
  <c r="AE120" i="8" s="1"/>
  <c r="AZ118" i="8" a="1"/>
  <c r="AZ118" i="8" s="1"/>
  <c r="AG118" i="8" s="1"/>
  <c r="AX105" i="8" a="1"/>
  <c r="AX105" i="8" s="1"/>
  <c r="AE105" i="8" s="1"/>
  <c r="AZ125" i="8" a="1"/>
  <c r="AZ125" i="8" s="1"/>
  <c r="AG125" i="8" s="1"/>
  <c r="AZ92" i="8" a="1"/>
  <c r="AZ92" i="8" s="1"/>
  <c r="AG92" i="8" s="1"/>
  <c r="AX97" i="8" a="1"/>
  <c r="AX97" i="8" s="1"/>
  <c r="AE97" i="8" s="1"/>
  <c r="AZ98" i="8" a="1"/>
  <c r="AZ98" i="8" s="1"/>
  <c r="AG98" i="8" s="1"/>
  <c r="AY87" i="8" a="1"/>
  <c r="AY87" i="8" s="1"/>
  <c r="AF87" i="8" s="1"/>
  <c r="AY90" i="8" a="1"/>
  <c r="AY90" i="8" s="1"/>
  <c r="AF90" i="8" s="1"/>
  <c r="AZ90" i="8" a="1"/>
  <c r="AZ90" i="8" s="1"/>
  <c r="AG90" i="8" s="1"/>
  <c r="AX116" i="8" a="1"/>
  <c r="AX116" i="8" s="1"/>
  <c r="AE116" i="8" s="1"/>
  <c r="AZ78" i="8" a="1"/>
  <c r="AZ78" i="8" s="1"/>
  <c r="AG78" i="8" s="1"/>
  <c r="AZ89" i="8" a="1"/>
  <c r="AZ89" i="8" s="1"/>
  <c r="AG89" i="8" s="1"/>
  <c r="AX124" i="8" a="1"/>
  <c r="AX124" i="8" s="1"/>
  <c r="AE124" i="8" s="1"/>
  <c r="AZ101" i="8" a="1"/>
  <c r="AZ101" i="8" s="1"/>
  <c r="AG101" i="8" s="1"/>
  <c r="AY95" i="8" a="1"/>
  <c r="AY95" i="8" s="1"/>
  <c r="AF95" i="8" s="1"/>
  <c r="AX125" i="8" a="1"/>
  <c r="AX125" i="8" s="1"/>
  <c r="AE125" i="8" s="1"/>
  <c r="AY88" i="8" a="1"/>
  <c r="AY88" i="8" s="1"/>
  <c r="AF88" i="8" s="1"/>
  <c r="AX94" i="8" a="1"/>
  <c r="AX94" i="8" s="1"/>
  <c r="AE94" i="8" s="1"/>
  <c r="AY80" i="8" a="1"/>
  <c r="AY80" i="8" s="1"/>
  <c r="AF80" i="8" s="1"/>
  <c r="AZ85" i="8" a="1"/>
  <c r="AZ85" i="8" s="1"/>
  <c r="AG85" i="8" s="1"/>
  <c r="AZ53" i="8" a="1"/>
  <c r="AZ53" i="8" s="1"/>
  <c r="AG53" i="8" s="1"/>
  <c r="AY4" i="8" a="1"/>
  <c r="AY4" i="8" s="1"/>
  <c r="AF4" i="8" s="1"/>
  <c r="AZ51" i="8" a="1"/>
  <c r="AZ51" i="8" s="1"/>
  <c r="AG51" i="8" s="1"/>
  <c r="AZ67" i="8" a="1"/>
  <c r="AZ67" i="8" s="1"/>
  <c r="AG67" i="8" s="1"/>
  <c r="AY64" i="8" a="1"/>
  <c r="AY64" i="8" s="1"/>
  <c r="AF64" i="8" s="1"/>
  <c r="AY61" i="8" a="1"/>
  <c r="AY61" i="8" s="1"/>
  <c r="AF61" i="8" s="1"/>
  <c r="AZ83" i="8" a="1"/>
  <c r="AZ83" i="8" s="1"/>
  <c r="AG83" i="8" s="1"/>
  <c r="AY65" i="8" a="1"/>
  <c r="AY65" i="8" s="1"/>
  <c r="AF65" i="8" s="1"/>
  <c r="AX60" i="8" a="1"/>
  <c r="AX60" i="8" s="1"/>
  <c r="AE60" i="8" s="1"/>
  <c r="AZ52" i="8" a="1"/>
  <c r="AZ52" i="8" s="1"/>
  <c r="AG52" i="8" s="1"/>
  <c r="AY85" i="8" a="1"/>
  <c r="AY85" i="8" s="1"/>
  <c r="AF85" i="8" s="1"/>
  <c r="AX51" i="8" a="1"/>
  <c r="AX51" i="8" s="1"/>
  <c r="AE51" i="8" s="1"/>
  <c r="AZ3" i="8" a="1"/>
  <c r="AZ3" i="8" s="1"/>
  <c r="AG3" i="8" s="1"/>
  <c r="AY82" i="8" a="1"/>
  <c r="AY82" i="8" s="1"/>
  <c r="AF82" i="8" s="1"/>
  <c r="AZ81" i="8" a="1"/>
  <c r="AZ81" i="8" s="1"/>
  <c r="AG81" i="8" s="1"/>
  <c r="AX52" i="8" a="1"/>
  <c r="AX52" i="8" s="1"/>
  <c r="AE52" i="8" s="1"/>
  <c r="AX3" i="8" a="1"/>
  <c r="AX3" i="8" s="1"/>
  <c r="AE3" i="8" s="1"/>
  <c r="AY63" i="8" a="1"/>
  <c r="AY63" i="8" s="1"/>
  <c r="AF63" i="8" s="1"/>
  <c r="AX58" i="8" a="1"/>
  <c r="AX58" i="8" s="1"/>
  <c r="AE58" i="8" s="1"/>
  <c r="AX2" i="8" a="1"/>
  <c r="AX2" i="8" s="1"/>
  <c r="AE2" i="8" s="1"/>
  <c r="AY67" i="8" a="1"/>
  <c r="AY67" i="8" s="1"/>
  <c r="AF67" i="8" s="1"/>
  <c r="AX64" i="8" a="1"/>
  <c r="AX64" i="8" s="1"/>
  <c r="AE64" i="8" s="1"/>
  <c r="AZ5" i="8" a="1"/>
  <c r="AZ5" i="8" s="1"/>
  <c r="AG5" i="8" s="1"/>
  <c r="AY60" i="8" a="1"/>
  <c r="AY60" i="8" s="1"/>
  <c r="AF60" i="8" s="1"/>
  <c r="AX4" i="8" a="1"/>
  <c r="AX4" i="8" s="1"/>
  <c r="AE4" i="8" s="1"/>
  <c r="AX82" i="8" a="1"/>
  <c r="AX82" i="8" s="1"/>
  <c r="AE82" i="8" s="1"/>
  <c r="AX81" i="8" a="1"/>
  <c r="AX81" i="8" s="1"/>
  <c r="AE81" i="8" s="1"/>
  <c r="AX66" i="8" a="1"/>
  <c r="AX66" i="8" s="1"/>
  <c r="AE66" i="8" s="1"/>
  <c r="AX83" i="8" a="1"/>
  <c r="AX83" i="8" s="1"/>
  <c r="AE83" i="8" s="1"/>
  <c r="AX69" i="8" a="1"/>
  <c r="AX69" i="8" s="1"/>
  <c r="AE69" i="8" s="1"/>
  <c r="AX84" i="8" a="1"/>
  <c r="AX84" i="8" s="1"/>
  <c r="AE84" i="8" s="1"/>
  <c r="AX68" i="8" a="1"/>
  <c r="AX68" i="8" s="1"/>
  <c r="AE68" i="8" s="1"/>
  <c r="AX85" i="8" a="1"/>
  <c r="AX85" i="8" s="1"/>
  <c r="AE85" i="8" s="1"/>
  <c r="AX67" i="8" a="1"/>
  <c r="AX67" i="8" s="1"/>
  <c r="AE67" i="8" s="1"/>
  <c r="AX65" i="8" a="1"/>
  <c r="AX65" i="8" s="1"/>
  <c r="AE65" i="8" s="1"/>
  <c r="X85" i="8" a="1"/>
  <c r="X85" i="8" s="1"/>
  <c r="S88" i="8" a="1"/>
  <c r="S88" i="8" s="1"/>
  <c r="U90" i="8" a="1"/>
  <c r="U90" i="8" s="1"/>
  <c r="W92" i="8" a="1"/>
  <c r="W92" i="8" s="1"/>
  <c r="Y81" i="8" a="1"/>
  <c r="Y81" i="8" s="1"/>
  <c r="T80" i="8" a="1"/>
  <c r="T80" i="8" s="1"/>
  <c r="V68" i="8" a="1"/>
  <c r="V68" i="8" s="1"/>
  <c r="X70" i="8" a="1"/>
  <c r="X70" i="8" s="1"/>
  <c r="S73" i="8" a="1"/>
  <c r="S73" i="8" s="1"/>
  <c r="U75" i="8" a="1"/>
  <c r="U75" i="8" s="1"/>
  <c r="W77" i="8" a="1"/>
  <c r="W77" i="8" s="1"/>
  <c r="S117" i="8" a="1"/>
  <c r="S117" i="8" s="1"/>
  <c r="T122" i="8" a="1"/>
  <c r="T122" i="8" s="1"/>
  <c r="X124" i="8" a="1"/>
  <c r="X124" i="8" s="1"/>
  <c r="S127" i="8" a="1"/>
  <c r="S127" i="8" s="1"/>
  <c r="U129" i="8" a="1"/>
  <c r="U129" i="8" s="1"/>
  <c r="W131" i="8" a="1"/>
  <c r="W131" i="8" s="1"/>
  <c r="Y133" i="8" a="1"/>
  <c r="Y133" i="8" s="1"/>
  <c r="T136" i="8" a="1"/>
  <c r="T136" i="8" s="1"/>
  <c r="V138" i="8" a="1"/>
  <c r="V138" i="8" s="1"/>
  <c r="X84" i="8" a="1"/>
  <c r="X84" i="8" s="1"/>
  <c r="S87" i="8" a="1"/>
  <c r="S87" i="8" s="1"/>
  <c r="U89" i="8" a="1"/>
  <c r="U89" i="8" s="1"/>
  <c r="W91" i="8" a="1"/>
  <c r="W91" i="8" s="1"/>
  <c r="Y93" i="8" a="1"/>
  <c r="Y93" i="8" s="1"/>
  <c r="T79" i="8" a="1"/>
  <c r="T79" i="8" s="1"/>
  <c r="V78" i="8" a="1"/>
  <c r="V78" i="8" s="1"/>
  <c r="X69" i="8" a="1"/>
  <c r="X69" i="8" s="1"/>
  <c r="S72" i="8" a="1"/>
  <c r="S72" i="8" s="1"/>
  <c r="U74" i="8" a="1"/>
  <c r="U74" i="8" s="1"/>
  <c r="W76" i="8" a="1"/>
  <c r="W76" i="8" s="1"/>
  <c r="Y59" i="8" a="1"/>
  <c r="Y59" i="8" s="1"/>
  <c r="V117" i="8" a="1"/>
  <c r="V117" i="8" s="1"/>
  <c r="V120" i="8" a="1"/>
  <c r="V120" i="8" s="1"/>
  <c r="X122" i="8" a="1"/>
  <c r="X122" i="8" s="1"/>
  <c r="V125" i="8" a="1"/>
  <c r="V125" i="8" s="1"/>
  <c r="X127" i="8" a="1"/>
  <c r="X127" i="8" s="1"/>
  <c r="S130" i="8" a="1"/>
  <c r="S130" i="8" s="1"/>
  <c r="U132" i="8" a="1"/>
  <c r="U132" i="8" s="1"/>
  <c r="W134" i="8" a="1"/>
  <c r="W134" i="8" s="1"/>
  <c r="Y136" i="8" a="1"/>
  <c r="Y136" i="8" s="1"/>
  <c r="T83" i="8" a="1"/>
  <c r="T83" i="8" s="1"/>
  <c r="V85" i="8" a="1"/>
  <c r="V85" i="8" s="1"/>
  <c r="X87" i="8" a="1"/>
  <c r="X87" i="8" s="1"/>
  <c r="S90" i="8" a="1"/>
  <c r="S90" i="8" s="1"/>
  <c r="U92" i="8" a="1"/>
  <c r="U92" i="8" s="1"/>
  <c r="W81" i="8" a="1"/>
  <c r="W81" i="8" s="1"/>
  <c r="Y79" i="8" a="1"/>
  <c r="Y79" i="8" s="1"/>
  <c r="T68" i="8" a="1"/>
  <c r="T68" i="8" s="1"/>
  <c r="V70" i="8" a="1"/>
  <c r="V70" i="8" s="1"/>
  <c r="X72" i="8" a="1"/>
  <c r="X72" i="8" s="1"/>
  <c r="S75" i="8" a="1"/>
  <c r="S75" i="8" s="1"/>
  <c r="U77" i="8" a="1"/>
  <c r="U77" i="8" s="1"/>
  <c r="W117" i="8" a="1"/>
  <c r="W117" i="8" s="1"/>
  <c r="U121" i="8" a="1"/>
  <c r="U121" i="8" s="1"/>
  <c r="U123" i="8" a="1"/>
  <c r="U123" i="8" s="1"/>
  <c r="W125" i="8" a="1"/>
  <c r="W125" i="8" s="1"/>
  <c r="Y127" i="8" a="1"/>
  <c r="Y127" i="8" s="1"/>
  <c r="T130" i="8" a="1"/>
  <c r="T130" i="8" s="1"/>
  <c r="V132" i="8" a="1"/>
  <c r="V132" i="8" s="1"/>
  <c r="X134" i="8" a="1"/>
  <c r="X134" i="8" s="1"/>
  <c r="S137" i="8" a="1"/>
  <c r="S137" i="8" s="1"/>
  <c r="U83" i="8" a="1"/>
  <c r="U83" i="8" s="1"/>
  <c r="W85" i="8" a="1"/>
  <c r="W85" i="8" s="1"/>
  <c r="Y87" i="8" a="1"/>
  <c r="Y87" i="8" s="1"/>
  <c r="T90" i="8" a="1"/>
  <c r="T90" i="8" s="1"/>
  <c r="V92" i="8" a="1"/>
  <c r="V92" i="8" s="1"/>
  <c r="X81" i="8" a="1"/>
  <c r="X81" i="8" s="1"/>
  <c r="S80" i="8" a="1"/>
  <c r="S80" i="8" s="1"/>
  <c r="U68" i="8" a="1"/>
  <c r="U68" i="8" s="1"/>
  <c r="W70" i="8" a="1"/>
  <c r="W70" i="8" s="1"/>
  <c r="Y72" i="8" a="1"/>
  <c r="Y72" i="8" s="1"/>
  <c r="T75" i="8" a="1"/>
  <c r="T75" i="8" s="1"/>
  <c r="V77" i="8" a="1"/>
  <c r="V77" i="8" s="1"/>
  <c r="U61" i="8" a="1"/>
  <c r="U61" i="8" s="1"/>
  <c r="W63" i="8" a="1"/>
  <c r="W63" i="8" s="1"/>
  <c r="Y65" i="8" a="1"/>
  <c r="Y65" i="8" s="1"/>
  <c r="T58" i="8" a="1"/>
  <c r="T58" i="8" s="1"/>
  <c r="X52" i="8" a="1"/>
  <c r="X52" i="8" s="1"/>
  <c r="S55" i="8" a="1"/>
  <c r="S55" i="8" s="1"/>
  <c r="U57" i="8" a="1"/>
  <c r="U57" i="8" s="1"/>
  <c r="X48" i="8" a="1"/>
  <c r="X48" i="8" s="1"/>
  <c r="T37" i="8" a="1"/>
  <c r="T37" i="8" s="1"/>
  <c r="U86" i="8" a="1"/>
  <c r="U86" i="8" s="1"/>
  <c r="W88" i="8" a="1"/>
  <c r="W88" i="8" s="1"/>
  <c r="Y90" i="8" a="1"/>
  <c r="Y90" i="8" s="1"/>
  <c r="T93" i="8" a="1"/>
  <c r="T93" i="8" s="1"/>
  <c r="V82" i="8" a="1"/>
  <c r="V82" i="8" s="1"/>
  <c r="X80" i="8" a="1"/>
  <c r="X80" i="8" s="1"/>
  <c r="S69" i="8" a="1"/>
  <c r="S69" i="8" s="1"/>
  <c r="U71" i="8" a="1"/>
  <c r="U71" i="8" s="1"/>
  <c r="W73" i="8" a="1"/>
  <c r="W73" i="8" s="1"/>
  <c r="Y75" i="8" a="1"/>
  <c r="Y75" i="8" s="1"/>
  <c r="T59" i="8" a="1"/>
  <c r="T59" i="8" s="1"/>
  <c r="T118" i="8" a="1"/>
  <c r="T118" i="8" s="1"/>
  <c r="T123" i="8" a="1"/>
  <c r="T123" i="8" s="1"/>
  <c r="U125" i="8" a="1"/>
  <c r="U125" i="8" s="1"/>
  <c r="W127" i="8" a="1"/>
  <c r="W127" i="8" s="1"/>
  <c r="Y129" i="8" a="1"/>
  <c r="Y129" i="8" s="1"/>
  <c r="T132" i="8" a="1"/>
  <c r="T132" i="8" s="1"/>
  <c r="V134" i="8" a="1"/>
  <c r="V134" i="8" s="1"/>
  <c r="X136" i="8" a="1"/>
  <c r="X136" i="8" s="1"/>
  <c r="S83" i="8" a="1"/>
  <c r="S83" i="8" s="1"/>
  <c r="U85" i="8" a="1"/>
  <c r="U85" i="8" s="1"/>
  <c r="W87" i="8" a="1"/>
  <c r="W87" i="8" s="1"/>
  <c r="Y89" i="8" a="1"/>
  <c r="Y89" i="8" s="1"/>
  <c r="T92" i="8" a="1"/>
  <c r="T92" i="8" s="1"/>
  <c r="V81" i="8" a="1"/>
  <c r="V81" i="8" s="1"/>
  <c r="X79" i="8" a="1"/>
  <c r="X79" i="8" s="1"/>
  <c r="S68" i="8" a="1"/>
  <c r="S68" i="8" s="1"/>
  <c r="U70" i="8" a="1"/>
  <c r="U70" i="8" s="1"/>
  <c r="W72" i="8" a="1"/>
  <c r="W72" i="8" s="1"/>
  <c r="Y74" i="8" a="1"/>
  <c r="Y74" i="8" s="1"/>
  <c r="T77" i="8" a="1"/>
  <c r="T77" i="8" s="1"/>
  <c r="V60" i="8" a="1"/>
  <c r="V60" i="8" s="1"/>
  <c r="W118" i="8" a="1"/>
  <c r="W118" i="8" s="1"/>
  <c r="T121" i="8" a="1"/>
  <c r="T121" i="8" s="1"/>
  <c r="X123" i="8" a="1"/>
  <c r="X123" i="8" s="1"/>
  <c r="S126" i="8" a="1"/>
  <c r="S126" i="8" s="1"/>
  <c r="U128" i="8" a="1"/>
  <c r="U128" i="8" s="1"/>
  <c r="W130" i="8" a="1"/>
  <c r="W130" i="8" s="1"/>
  <c r="Y132" i="8" a="1"/>
  <c r="Y132" i="8" s="1"/>
  <c r="T135" i="8" a="1"/>
  <c r="T135" i="8" s="1"/>
  <c r="V137" i="8" a="1"/>
  <c r="V137" i="8" s="1"/>
  <c r="X83" i="8" a="1"/>
  <c r="X83" i="8" s="1"/>
  <c r="S86" i="8" a="1"/>
  <c r="S86" i="8" s="1"/>
  <c r="U88" i="8" a="1"/>
  <c r="U88" i="8" s="1"/>
  <c r="W90" i="8" a="1"/>
  <c r="W90" i="8" s="1"/>
  <c r="Y92" i="8" a="1"/>
  <c r="Y92" i="8" s="1"/>
  <c r="T82" i="8" a="1"/>
  <c r="T82" i="8" s="1"/>
  <c r="V80" i="8" a="1"/>
  <c r="V80" i="8" s="1"/>
  <c r="X68" i="8" a="1"/>
  <c r="X68" i="8" s="1"/>
  <c r="S71" i="8" a="1"/>
  <c r="S71" i="8" s="1"/>
  <c r="U73" i="8" a="1"/>
  <c r="U73" i="8" s="1"/>
  <c r="W75" i="8" a="1"/>
  <c r="W75" i="8" s="1"/>
  <c r="Y77" i="8" a="1"/>
  <c r="Y77" i="8" s="1"/>
  <c r="V119" i="8" a="1"/>
  <c r="V119" i="8" s="1"/>
  <c r="Y121" i="8" a="1"/>
  <c r="Y121" i="8" s="1"/>
  <c r="Y123" i="8" a="1"/>
  <c r="Y123" i="8" s="1"/>
  <c r="T126" i="8" a="1"/>
  <c r="T126" i="8" s="1"/>
  <c r="V128" i="8" a="1"/>
  <c r="V128" i="8" s="1"/>
  <c r="X130" i="8" a="1"/>
  <c r="X130" i="8" s="1"/>
  <c r="S133" i="8" a="1"/>
  <c r="S133" i="8" s="1"/>
  <c r="U135" i="8" a="1"/>
  <c r="U135" i="8" s="1"/>
  <c r="W137" i="8" a="1"/>
  <c r="W137" i="8" s="1"/>
  <c r="Y83" i="8" a="1"/>
  <c r="Y83" i="8" s="1"/>
  <c r="T86" i="8" a="1"/>
  <c r="T86" i="8" s="1"/>
  <c r="V88" i="8" a="1"/>
  <c r="V88" i="8" s="1"/>
  <c r="X90" i="8" a="1"/>
  <c r="X90" i="8" s="1"/>
  <c r="S93" i="8" a="1"/>
  <c r="S93" i="8" s="1"/>
  <c r="U82" i="8" a="1"/>
  <c r="U82" i="8" s="1"/>
  <c r="W80" i="8" a="1"/>
  <c r="W80" i="8" s="1"/>
  <c r="Y68" i="8" a="1"/>
  <c r="Y68" i="8" s="1"/>
  <c r="T71" i="8" a="1"/>
  <c r="T71" i="8" s="1"/>
  <c r="V73" i="8" a="1"/>
  <c r="V73" i="8" s="1"/>
  <c r="X75" i="8" a="1"/>
  <c r="X75" i="8" s="1"/>
  <c r="S59" i="8" a="1"/>
  <c r="S59" i="8" s="1"/>
  <c r="Y61" i="8" a="1"/>
  <c r="Y61" i="8" s="1"/>
  <c r="T64" i="8" a="1"/>
  <c r="T64" i="8" s="1"/>
  <c r="V66" i="8" a="1"/>
  <c r="V66" i="8" s="1"/>
  <c r="X58" i="8" a="1"/>
  <c r="X58" i="8" s="1"/>
  <c r="S51" i="8" a="1"/>
  <c r="S51" i="8" s="1"/>
  <c r="U53" i="8" a="1"/>
  <c r="U53" i="8" s="1"/>
  <c r="W55" i="8" a="1"/>
  <c r="W55" i="8" s="1"/>
  <c r="Y57" i="8" a="1"/>
  <c r="Y57" i="8" s="1"/>
  <c r="Y49" i="8" a="1"/>
  <c r="Y49" i="8" s="1"/>
  <c r="Y38" i="8" a="1"/>
  <c r="Y38" i="8" s="1"/>
  <c r="Y86" i="8" a="1"/>
  <c r="Y86" i="8" s="1"/>
  <c r="T89" i="8" a="1"/>
  <c r="T89" i="8" s="1"/>
  <c r="V91" i="8" a="1"/>
  <c r="V91" i="8" s="1"/>
  <c r="X93" i="8" a="1"/>
  <c r="X93" i="8" s="1"/>
  <c r="S79" i="8" a="1"/>
  <c r="S79" i="8" s="1"/>
  <c r="U78" i="8" a="1"/>
  <c r="U78" i="8" s="1"/>
  <c r="W69" i="8" a="1"/>
  <c r="W69" i="8" s="1"/>
  <c r="Y71" i="8" a="1"/>
  <c r="Y71" i="8" s="1"/>
  <c r="T74" i="8" a="1"/>
  <c r="T74" i="8" s="1"/>
  <c r="V76" i="8" a="1"/>
  <c r="V76" i="8" s="1"/>
  <c r="X59" i="8" a="1"/>
  <c r="X59" i="8" s="1"/>
  <c r="T119" i="8" a="1"/>
  <c r="T119" i="8" s="1"/>
  <c r="W123" i="8" a="1"/>
  <c r="W123" i="8" s="1"/>
  <c r="Y125" i="8" a="1"/>
  <c r="Y125" i="8" s="1"/>
  <c r="T128" i="8" a="1"/>
  <c r="T128" i="8" s="1"/>
  <c r="V130" i="8" a="1"/>
  <c r="V130" i="8" s="1"/>
  <c r="X132" i="8" a="1"/>
  <c r="X132" i="8" s="1"/>
  <c r="S135" i="8" a="1"/>
  <c r="S135" i="8" s="1"/>
  <c r="U137" i="8" a="1"/>
  <c r="U137" i="8" s="1"/>
  <c r="W83" i="8" a="1"/>
  <c r="W83" i="8" s="1"/>
  <c r="Y85" i="8" a="1"/>
  <c r="Y85" i="8" s="1"/>
  <c r="T88" i="8" a="1"/>
  <c r="T88" i="8" s="1"/>
  <c r="V90" i="8" a="1"/>
  <c r="V90" i="8" s="1"/>
  <c r="X92" i="8" a="1"/>
  <c r="X92" i="8" s="1"/>
  <c r="S82" i="8" a="1"/>
  <c r="S82" i="8" s="1"/>
  <c r="U80" i="8" a="1"/>
  <c r="U80" i="8" s="1"/>
  <c r="W68" i="8" a="1"/>
  <c r="W68" i="8" s="1"/>
  <c r="Y70" i="8" a="1"/>
  <c r="Y70" i="8" s="1"/>
  <c r="T73" i="8" a="1"/>
  <c r="T73" i="8" s="1"/>
  <c r="V75" i="8" a="1"/>
  <c r="V75" i="8" s="1"/>
  <c r="X77" i="8" a="1"/>
  <c r="X77" i="8" s="1"/>
  <c r="S61" i="8" a="1"/>
  <c r="S61" i="8" s="1"/>
  <c r="U119" i="8" a="1"/>
  <c r="U119" i="8" s="1"/>
  <c r="X121" i="8" a="1"/>
  <c r="X121" i="8" s="1"/>
  <c r="U124" i="8" a="1"/>
  <c r="U124" i="8" s="1"/>
  <c r="W126" i="8" a="1"/>
  <c r="W126" i="8" s="1"/>
  <c r="Y128" i="8" a="1"/>
  <c r="Y128" i="8" s="1"/>
  <c r="T131" i="8" a="1"/>
  <c r="T131" i="8" s="1"/>
  <c r="V133" i="8" a="1"/>
  <c r="V133" i="8" s="1"/>
  <c r="X135" i="8" a="1"/>
  <c r="X135" i="8" s="1"/>
  <c r="S138" i="8" a="1"/>
  <c r="S138" i="8" s="1"/>
  <c r="U84" i="8" a="1"/>
  <c r="U84" i="8" s="1"/>
  <c r="W86" i="8" a="1"/>
  <c r="W86" i="8" s="1"/>
  <c r="Y88" i="8" a="1"/>
  <c r="Y88" i="8" s="1"/>
  <c r="T91" i="8" a="1"/>
  <c r="T91" i="8" s="1"/>
  <c r="V93" i="8" a="1"/>
  <c r="V93" i="8" s="1"/>
  <c r="X82" i="8" a="1"/>
  <c r="X82" i="8" s="1"/>
  <c r="S78" i="8" a="1"/>
  <c r="S78" i="8" s="1"/>
  <c r="U69" i="8" a="1"/>
  <c r="U69" i="8" s="1"/>
  <c r="W71" i="8" a="1"/>
  <c r="W71" i="8" s="1"/>
  <c r="Y73" i="8" a="1"/>
  <c r="Y73" i="8" s="1"/>
  <c r="T76" i="8" a="1"/>
  <c r="T76" i="8" s="1"/>
  <c r="V59" i="8" a="1"/>
  <c r="V59" i="8" s="1"/>
  <c r="S120" i="8" a="1"/>
  <c r="S120" i="8" s="1"/>
  <c r="V122" i="8" a="1"/>
  <c r="V122" i="8" s="1"/>
  <c r="V124" i="8" a="1"/>
  <c r="V124" i="8" s="1"/>
  <c r="X126" i="8" a="1"/>
  <c r="X126" i="8" s="1"/>
  <c r="S129" i="8" a="1"/>
  <c r="S129" i="8" s="1"/>
  <c r="U131" i="8" a="1"/>
  <c r="U131" i="8" s="1"/>
  <c r="W133" i="8" a="1"/>
  <c r="W133" i="8" s="1"/>
  <c r="Y135" i="8" a="1"/>
  <c r="Y135" i="8" s="1"/>
  <c r="T138" i="8" a="1"/>
  <c r="T138" i="8" s="1"/>
  <c r="V84" i="8" a="1"/>
  <c r="V84" i="8" s="1"/>
  <c r="X86" i="8" a="1"/>
  <c r="X86" i="8" s="1"/>
  <c r="S89" i="8" a="1"/>
  <c r="S89" i="8" s="1"/>
  <c r="U91" i="8" a="1"/>
  <c r="U91" i="8" s="1"/>
  <c r="W93" i="8" a="1"/>
  <c r="W93" i="8" s="1"/>
  <c r="Y82" i="8" a="1"/>
  <c r="Y82" i="8" s="1"/>
  <c r="T78" i="8" a="1"/>
  <c r="T78" i="8" s="1"/>
  <c r="V69" i="8" a="1"/>
  <c r="V69" i="8" s="1"/>
  <c r="X71" i="8" a="1"/>
  <c r="X71" i="8" s="1"/>
  <c r="S74" i="8" a="1"/>
  <c r="S74" i="8" s="1"/>
  <c r="U76" i="8" a="1"/>
  <c r="U76" i="8" s="1"/>
  <c r="W59" i="8" a="1"/>
  <c r="W59" i="8" s="1"/>
  <c r="V62" i="8" a="1"/>
  <c r="V62" i="8" s="1"/>
  <c r="X64" i="8" a="1"/>
  <c r="X64" i="8" s="1"/>
  <c r="S67" i="8" a="1"/>
  <c r="S67" i="8" s="1"/>
  <c r="W51" i="8" a="1"/>
  <c r="W51" i="8" s="1"/>
  <c r="Y53" i="8" a="1"/>
  <c r="Y53" i="8" s="1"/>
  <c r="T56" i="8" a="1"/>
  <c r="T56" i="8" s="1"/>
  <c r="V46" i="8" a="1"/>
  <c r="V46" i="8" s="1"/>
  <c r="V50" i="8" a="1"/>
  <c r="V50" i="8" s="1"/>
  <c r="V39" i="8" a="1"/>
  <c r="V39" i="8" s="1"/>
  <c r="V43" i="8" a="1"/>
  <c r="V43" i="8" s="1"/>
  <c r="V87" i="8" a="1"/>
  <c r="V87" i="8" s="1"/>
  <c r="X89" i="8" a="1"/>
  <c r="X89" i="8" s="1"/>
  <c r="S92" i="8" a="1"/>
  <c r="S92" i="8" s="1"/>
  <c r="U81" i="8" a="1"/>
  <c r="U81" i="8" s="1"/>
  <c r="W79" i="8" a="1"/>
  <c r="W79" i="8" s="1"/>
  <c r="Y78" i="8" a="1"/>
  <c r="Y78" i="8" s="1"/>
  <c r="T70" i="8" a="1"/>
  <c r="T70" i="8" s="1"/>
  <c r="V72" i="8" a="1"/>
  <c r="V72" i="8" s="1"/>
  <c r="X74" i="8" a="1"/>
  <c r="X74" i="8" s="1"/>
  <c r="S77" i="8" a="1"/>
  <c r="S77" i="8" s="1"/>
  <c r="X115" i="8" a="1"/>
  <c r="X115" i="8" s="1"/>
  <c r="W121" i="8" a="1"/>
  <c r="W121" i="8" s="1"/>
  <c r="T124" i="8" a="1"/>
  <c r="T124" i="8" s="1"/>
  <c r="V126" i="8" a="1"/>
  <c r="V126" i="8" s="1"/>
  <c r="X128" i="8" a="1"/>
  <c r="X128" i="8" s="1"/>
  <c r="S131" i="8" a="1"/>
  <c r="S131" i="8" s="1"/>
  <c r="U133" i="8" a="1"/>
  <c r="U133" i="8" s="1"/>
  <c r="W135" i="8" a="1"/>
  <c r="W135" i="8" s="1"/>
  <c r="Y137" i="8" a="1"/>
  <c r="Y137" i="8" s="1"/>
  <c r="T84" i="8" a="1"/>
  <c r="T84" i="8" s="1"/>
  <c r="V86" i="8" a="1"/>
  <c r="V86" i="8" s="1"/>
  <c r="X88" i="8" a="1"/>
  <c r="X88" i="8" s="1"/>
  <c r="S91" i="8" a="1"/>
  <c r="S91" i="8" s="1"/>
  <c r="U93" i="8" a="1"/>
  <c r="U93" i="8" s="1"/>
  <c r="W82" i="8" a="1"/>
  <c r="W82" i="8" s="1"/>
  <c r="Y80" i="8" a="1"/>
  <c r="Y80" i="8" s="1"/>
  <c r="T69" i="8" a="1"/>
  <c r="T69" i="8" s="1"/>
  <c r="V71" i="8" a="1"/>
  <c r="V71" i="8" s="1"/>
  <c r="X73" i="8" a="1"/>
  <c r="X73" i="8" s="1"/>
  <c r="S76" i="8" a="1"/>
  <c r="S76" i="8" s="1"/>
  <c r="U59" i="8" a="1"/>
  <c r="U59" i="8" s="1"/>
  <c r="U116" i="8" a="1"/>
  <c r="U116" i="8" s="1"/>
  <c r="Y119" i="8" a="1"/>
  <c r="Y119" i="8" s="1"/>
  <c r="U122" i="8" a="1"/>
  <c r="U122" i="8" s="1"/>
  <c r="Y124" i="8" a="1"/>
  <c r="Y124" i="8" s="1"/>
  <c r="T127" i="8" a="1"/>
  <c r="T127" i="8" s="1"/>
  <c r="V129" i="8" a="1"/>
  <c r="V129" i="8" s="1"/>
  <c r="X131" i="8" a="1"/>
  <c r="X131" i="8" s="1"/>
  <c r="S134" i="8" a="1"/>
  <c r="S134" i="8" s="1"/>
  <c r="U136" i="8" a="1"/>
  <c r="U136" i="8" s="1"/>
  <c r="W138" i="8" a="1"/>
  <c r="W138" i="8" s="1"/>
  <c r="Y84" i="8" a="1"/>
  <c r="Y84" i="8" s="1"/>
  <c r="T87" i="8" a="1"/>
  <c r="T87" i="8" s="1"/>
  <c r="V89" i="8" a="1"/>
  <c r="V89" i="8" s="1"/>
  <c r="X91" i="8" a="1"/>
  <c r="X91" i="8" s="1"/>
  <c r="S81" i="8" a="1"/>
  <c r="S81" i="8" s="1"/>
  <c r="U79" i="8" a="1"/>
  <c r="U79" i="8" s="1"/>
  <c r="W78" i="8" a="1"/>
  <c r="W78" i="8" s="1"/>
  <c r="Y69" i="8" a="1"/>
  <c r="Y69" i="8" s="1"/>
  <c r="T72" i="8" a="1"/>
  <c r="T72" i="8" s="1"/>
  <c r="V74" i="8" a="1"/>
  <c r="V74" i="8" s="1"/>
  <c r="X76" i="8" a="1"/>
  <c r="X76" i="8" s="1"/>
  <c r="V116" i="8" a="1"/>
  <c r="V116" i="8" s="1"/>
  <c r="X120" i="8" a="1"/>
  <c r="X120" i="8" s="1"/>
  <c r="Y122" i="8" a="1"/>
  <c r="Y122" i="8" s="1"/>
  <c r="S125" i="8" a="1"/>
  <c r="S125" i="8" s="1"/>
  <c r="U127" i="8" a="1"/>
  <c r="U127" i="8" s="1"/>
  <c r="W129" i="8" a="1"/>
  <c r="W129" i="8" s="1"/>
  <c r="Y131" i="8" a="1"/>
  <c r="Y131" i="8" s="1"/>
  <c r="T134" i="8" a="1"/>
  <c r="T134" i="8" s="1"/>
  <c r="V136" i="8" a="1"/>
  <c r="V136" i="8" s="1"/>
  <c r="X138" i="8" a="1"/>
  <c r="X138" i="8" s="1"/>
  <c r="S85" i="8" a="1"/>
  <c r="S85" i="8" s="1"/>
  <c r="U87" i="8" a="1"/>
  <c r="U87" i="8" s="1"/>
  <c r="W89" i="8" a="1"/>
  <c r="W89" i="8" s="1"/>
  <c r="Y91" i="8" a="1"/>
  <c r="Y91" i="8" s="1"/>
  <c r="T81" i="8" a="1"/>
  <c r="T81" i="8" s="1"/>
  <c r="V79" i="8" a="1"/>
  <c r="V79" i="8" s="1"/>
  <c r="X78" i="8" a="1"/>
  <c r="X78" i="8" s="1"/>
  <c r="S70" i="8" a="1"/>
  <c r="S70" i="8" s="1"/>
  <c r="U72" i="8" a="1"/>
  <c r="U72" i="8" s="1"/>
  <c r="W74" i="8" a="1"/>
  <c r="W74" i="8" s="1"/>
  <c r="Y76" i="8" a="1"/>
  <c r="Y76" i="8" s="1"/>
  <c r="W60" i="8" a="1"/>
  <c r="W60" i="8" s="1"/>
  <c r="S63" i="8" a="1"/>
  <c r="S63" i="8" s="1"/>
  <c r="U65" i="8" a="1"/>
  <c r="U65" i="8" s="1"/>
  <c r="W67" i="8" a="1"/>
  <c r="W67" i="8" s="1"/>
  <c r="T52" i="8" a="1"/>
  <c r="T52" i="8" s="1"/>
  <c r="V54" i="8" a="1"/>
  <c r="V54" i="8" s="1"/>
  <c r="X56" i="8" a="1"/>
  <c r="X56" i="8" s="1"/>
  <c r="W47" i="8" a="1"/>
  <c r="W47" i="8" s="1"/>
  <c r="S36" i="8" a="1"/>
  <c r="S36" i="8" s="1"/>
  <c r="W40" i="8" a="1"/>
  <c r="W40" i="8" s="1"/>
  <c r="T41" i="8" a="1"/>
  <c r="T41" i="8" s="1"/>
  <c r="V35" i="8" a="1"/>
  <c r="V35" i="8" s="1"/>
  <c r="AX75" i="8" a="1"/>
  <c r="AX75" i="8" s="1"/>
  <c r="AE75" i="8" s="1"/>
  <c r="AY127" i="8" a="1"/>
  <c r="AY127" i="8" s="1"/>
  <c r="AF127" i="8" s="1"/>
  <c r="S62" i="8" a="1"/>
  <c r="S62" i="8" s="1"/>
  <c r="U64" i="8" a="1"/>
  <c r="U64" i="8" s="1"/>
  <c r="W66" i="8" a="1"/>
  <c r="W66" i="8" s="1"/>
  <c r="Y58" i="8" a="1"/>
  <c r="Y58" i="8" s="1"/>
  <c r="T51" i="8" a="1"/>
  <c r="T51" i="8" s="1"/>
  <c r="V53" i="8" a="1"/>
  <c r="V53" i="8" s="1"/>
  <c r="X55" i="8" a="1"/>
  <c r="X55" i="8" s="1"/>
  <c r="W46" i="8" a="1"/>
  <c r="W46" i="8" s="1"/>
  <c r="S50" i="8" a="1"/>
  <c r="S50" i="8" s="1"/>
  <c r="W39" i="8" a="1"/>
  <c r="W39" i="8" s="1"/>
  <c r="W43" i="8" a="1"/>
  <c r="W43" i="8" s="1"/>
  <c r="AX135" i="8" a="1"/>
  <c r="AX135" i="8" s="1"/>
  <c r="AE135" i="8" s="1"/>
  <c r="AY128" i="8" a="1"/>
  <c r="AY128" i="8" s="1"/>
  <c r="AF128" i="8" s="1"/>
  <c r="T62" i="8" a="1"/>
  <c r="T62" i="8" s="1"/>
  <c r="V64" i="8" a="1"/>
  <c r="V64" i="8" s="1"/>
  <c r="X66" i="8" a="1"/>
  <c r="X66" i="8" s="1"/>
  <c r="U51" i="8" a="1"/>
  <c r="U51" i="8" s="1"/>
  <c r="W53" i="8" a="1"/>
  <c r="W53" i="8" s="1"/>
  <c r="Y55" i="8" a="1"/>
  <c r="Y55" i="8" s="1"/>
  <c r="X46" i="8" a="1"/>
  <c r="X46" i="8" s="1"/>
  <c r="T50" i="8" a="1"/>
  <c r="T50" i="8" s="1"/>
  <c r="X39" i="8" a="1"/>
  <c r="X39" i="8" s="1"/>
  <c r="X43" i="8" a="1"/>
  <c r="X43" i="8" s="1"/>
  <c r="Y35" i="8" a="1"/>
  <c r="Y35" i="8" s="1"/>
  <c r="AX133" i="8" a="1"/>
  <c r="AX133" i="8" s="1"/>
  <c r="AE133" i="8" s="1"/>
  <c r="U60" i="8" a="1"/>
  <c r="U60" i="8" s="1"/>
  <c r="Y62" i="8" a="1"/>
  <c r="Y62" i="8" s="1"/>
  <c r="T65" i="8" a="1"/>
  <c r="T65" i="8" s="1"/>
  <c r="V67" i="8" a="1"/>
  <c r="V67" i="8" s="1"/>
  <c r="S52" i="8" a="1"/>
  <c r="S52" i="8" s="1"/>
  <c r="U54" i="8" a="1"/>
  <c r="U54" i="8" s="1"/>
  <c r="W56" i="8" a="1"/>
  <c r="W56" i="8" s="1"/>
  <c r="V47" i="8" a="1"/>
  <c r="V47" i="8" s="1"/>
  <c r="V36" i="8" a="1"/>
  <c r="V36" i="8" s="1"/>
  <c r="V40" i="8" a="1"/>
  <c r="V40" i="8" s="1"/>
  <c r="V44" i="8" a="1"/>
  <c r="V44" i="8" s="1"/>
  <c r="AX137" i="8" a="1"/>
  <c r="AX137" i="8" s="1"/>
  <c r="AE137" i="8" s="1"/>
  <c r="AZ129" i="8" a="1"/>
  <c r="AZ129" i="8" s="1"/>
  <c r="AG129" i="8" s="1"/>
  <c r="Y42" i="8" a="1"/>
  <c r="Y42" i="8" s="1"/>
  <c r="X35" i="8" a="1"/>
  <c r="X35" i="8" s="1"/>
  <c r="AY135" i="8" a="1"/>
  <c r="AY135" i="8" s="1"/>
  <c r="AF135" i="8" s="1"/>
  <c r="S60" i="8" a="1"/>
  <c r="S60" i="8" s="1"/>
  <c r="W62" i="8" a="1"/>
  <c r="W62" i="8" s="1"/>
  <c r="Y64" i="8" a="1"/>
  <c r="Y64" i="8" s="1"/>
  <c r="T67" i="8" a="1"/>
  <c r="T67" i="8" s="1"/>
  <c r="X51" i="8" a="1"/>
  <c r="X51" i="8" s="1"/>
  <c r="S54" i="8" a="1"/>
  <c r="S54" i="8" s="1"/>
  <c r="U56" i="8" a="1"/>
  <c r="U56" i="8" s="1"/>
  <c r="X47" i="8" a="1"/>
  <c r="X47" i="8" s="1"/>
  <c r="T36" i="8" a="1"/>
  <c r="T36" i="8" s="1"/>
  <c r="X40" i="8" a="1"/>
  <c r="X40" i="8" s="1"/>
  <c r="X44" i="8" a="1"/>
  <c r="X44" i="8" s="1"/>
  <c r="AY134" i="8" a="1"/>
  <c r="AY134" i="8" s="1"/>
  <c r="AF134" i="8" s="1"/>
  <c r="T60" i="8" a="1"/>
  <c r="T60" i="8" s="1"/>
  <c r="X62" i="8" a="1"/>
  <c r="X62" i="8" s="1"/>
  <c r="S65" i="8" a="1"/>
  <c r="S65" i="8" s="1"/>
  <c r="U67" i="8" a="1"/>
  <c r="U67" i="8" s="1"/>
  <c r="Y51" i="8" a="1"/>
  <c r="Y51" i="8" s="1"/>
  <c r="T54" i="8" a="1"/>
  <c r="T54" i="8" s="1"/>
  <c r="V56" i="8" a="1"/>
  <c r="V56" i="8" s="1"/>
  <c r="Y47" i="8" a="1"/>
  <c r="Y47" i="8" s="1"/>
  <c r="U36" i="8" a="1"/>
  <c r="U36" i="8" s="1"/>
  <c r="Y40" i="8" a="1"/>
  <c r="Y40" i="8" s="1"/>
  <c r="Y44" i="8" a="1"/>
  <c r="Y44" i="8" s="1"/>
  <c r="AY138" i="8" a="1"/>
  <c r="AY138" i="8" s="1"/>
  <c r="AF138" i="8" s="1"/>
  <c r="AZ130" i="8" a="1"/>
  <c r="AZ130" i="8" s="1"/>
  <c r="AG130" i="8" s="1"/>
  <c r="T61" i="8" a="1"/>
  <c r="T61" i="8" s="1"/>
  <c r="V63" i="8" a="1"/>
  <c r="V63" i="8" s="1"/>
  <c r="X65" i="8" a="1"/>
  <c r="X65" i="8" s="1"/>
  <c r="S58" i="8" a="1"/>
  <c r="S58" i="8" s="1"/>
  <c r="W52" i="8" a="1"/>
  <c r="W52" i="8" s="1"/>
  <c r="Y54" i="8" a="1"/>
  <c r="Y54" i="8" s="1"/>
  <c r="T57" i="8" a="1"/>
  <c r="T57" i="8" s="1"/>
  <c r="W48" i="8" a="1"/>
  <c r="W48" i="8" s="1"/>
  <c r="S37" i="8" a="1"/>
  <c r="S37" i="8" s="1"/>
  <c r="S41" i="8" a="1"/>
  <c r="S41" i="8" s="1"/>
  <c r="W45" i="8" a="1"/>
  <c r="W45" i="8" s="1"/>
  <c r="AY136" i="8" a="1"/>
  <c r="AY136" i="8" s="1"/>
  <c r="AF136" i="8" s="1"/>
  <c r="AZ138" i="8" a="1"/>
  <c r="AZ138" i="8" s="1"/>
  <c r="AG138" i="8" s="1"/>
  <c r="W44" i="8" a="1"/>
  <c r="W44" i="8" s="1"/>
  <c r="V34" i="8" a="1"/>
  <c r="V34" i="8" s="1"/>
  <c r="AX132" i="8" a="1"/>
  <c r="AX132" i="8" s="1"/>
  <c r="AE132" i="8" s="1"/>
  <c r="X60" i="8" a="1"/>
  <c r="X60" i="8" s="1"/>
  <c r="T63" i="8" a="1"/>
  <c r="T63" i="8" s="1"/>
  <c r="V65" i="8" a="1"/>
  <c r="V65" i="8" s="1"/>
  <c r="X67" i="8" a="1"/>
  <c r="X67" i="8" s="1"/>
  <c r="U52" i="8" a="1"/>
  <c r="U52" i="8" s="1"/>
  <c r="W54" i="8" a="1"/>
  <c r="W54" i="8" s="1"/>
  <c r="Y56" i="8" a="1"/>
  <c r="Y56" i="8" s="1"/>
  <c r="Y48" i="8" a="1"/>
  <c r="Y48" i="8" s="1"/>
  <c r="U37" i="8" a="1"/>
  <c r="U37" i="8" s="1"/>
  <c r="U41" i="8" a="1"/>
  <c r="U41" i="8" s="1"/>
  <c r="Y45" i="8" a="1"/>
  <c r="Y45" i="8" s="1"/>
  <c r="AY133" i="8" a="1"/>
  <c r="AY133" i="8" s="1"/>
  <c r="AF133" i="8" s="1"/>
  <c r="Y60" i="8" a="1"/>
  <c r="Y60" i="8" s="1"/>
  <c r="U63" i="8" a="1"/>
  <c r="U63" i="8" s="1"/>
  <c r="W65" i="8" a="1"/>
  <c r="W65" i="8" s="1"/>
  <c r="Y67" i="8" a="1"/>
  <c r="Y67" i="8" s="1"/>
  <c r="V52" i="8" a="1"/>
  <c r="V52" i="8" s="1"/>
  <c r="X54" i="8" a="1"/>
  <c r="X54" i="8" s="1"/>
  <c r="S57" i="8" a="1"/>
  <c r="S57" i="8" s="1"/>
  <c r="V48" i="8" a="1"/>
  <c r="V48" i="8" s="1"/>
  <c r="V37" i="8" a="1"/>
  <c r="V37" i="8" s="1"/>
  <c r="V41" i="8" a="1"/>
  <c r="V41" i="8" s="1"/>
  <c r="V45" i="8" a="1"/>
  <c r="V45" i="8" s="1"/>
  <c r="AY137" i="8" a="1"/>
  <c r="AY137" i="8" s="1"/>
  <c r="AF137" i="8" s="1"/>
  <c r="AX129" i="8" a="1"/>
  <c r="AX129" i="8" s="1"/>
  <c r="AE129" i="8" s="1"/>
  <c r="X61" i="8" a="1"/>
  <c r="X61" i="8" s="1"/>
  <c r="S64" i="8" a="1"/>
  <c r="S64" i="8" s="1"/>
  <c r="U66" i="8" a="1"/>
  <c r="U66" i="8" s="1"/>
  <c r="W58" i="8" a="1"/>
  <c r="W58" i="8" s="1"/>
  <c r="T53" i="8" a="1"/>
  <c r="T53" i="8" s="1"/>
  <c r="V55" i="8" a="1"/>
  <c r="V55" i="8" s="1"/>
  <c r="X57" i="8" a="1"/>
  <c r="X57" i="8" s="1"/>
  <c r="X49" i="8" a="1"/>
  <c r="X49" i="8" s="1"/>
  <c r="X38" i="8" a="1"/>
  <c r="X38" i="8" s="1"/>
  <c r="X42" i="8" a="1"/>
  <c r="X42" i="8" s="1"/>
  <c r="X34" i="8" a="1"/>
  <c r="X34" i="8" s="1"/>
  <c r="AZ134" i="8" a="1"/>
  <c r="AZ134" i="8" s="1"/>
  <c r="AG134" i="8" s="1"/>
  <c r="AX131" i="8" a="1"/>
  <c r="AX131" i="8" s="1"/>
  <c r="AE131" i="8" s="1"/>
  <c r="X45" i="8" a="1"/>
  <c r="X45" i="8" s="1"/>
  <c r="Y34" i="8" a="1"/>
  <c r="Y34" i="8" s="1"/>
  <c r="AY130" i="8" a="1"/>
  <c r="AY130" i="8" s="1"/>
  <c r="AF130" i="8" s="1"/>
  <c r="V61" i="8" a="1"/>
  <c r="V61" i="8" s="1"/>
  <c r="X63" i="8" a="1"/>
  <c r="X63" i="8" s="1"/>
  <c r="S66" i="8" a="1"/>
  <c r="S66" i="8" s="1"/>
  <c r="U58" i="8" a="1"/>
  <c r="U58" i="8" s="1"/>
  <c r="Y52" i="8" a="1"/>
  <c r="Y52" i="8" s="1"/>
  <c r="T55" i="8" a="1"/>
  <c r="T55" i="8" s="1"/>
  <c r="V57" i="8" a="1"/>
  <c r="V57" i="8" s="1"/>
  <c r="V49" i="8" a="1"/>
  <c r="V49" i="8" s="1"/>
  <c r="V38" i="8" a="1"/>
  <c r="V38" i="8" s="1"/>
  <c r="V42" i="8" a="1"/>
  <c r="V42" i="8" s="1"/>
  <c r="W34" i="8" a="1"/>
  <c r="W34" i="8" s="1"/>
  <c r="AZ132" i="8" a="1"/>
  <c r="AZ132" i="8" s="1"/>
  <c r="AG132" i="8" s="1"/>
  <c r="W61" i="8" a="1"/>
  <c r="W61" i="8" s="1"/>
  <c r="Y63" i="8" a="1"/>
  <c r="Y63" i="8" s="1"/>
  <c r="T66" i="8" a="1"/>
  <c r="T66" i="8" s="1"/>
  <c r="V58" i="8" a="1"/>
  <c r="V58" i="8" s="1"/>
  <c r="S53" i="8" a="1"/>
  <c r="S53" i="8" s="1"/>
  <c r="U55" i="8" a="1"/>
  <c r="U55" i="8" s="1"/>
  <c r="W57" i="8" a="1"/>
  <c r="W57" i="8" s="1"/>
  <c r="W49" i="8" a="1"/>
  <c r="W49" i="8" s="1"/>
  <c r="W38" i="8" a="1"/>
  <c r="W38" i="8" s="1"/>
  <c r="W42" i="8" a="1"/>
  <c r="W42" i="8" s="1"/>
  <c r="W35" i="8" a="1"/>
  <c r="W35" i="8" s="1"/>
  <c r="AZ136" i="8" a="1"/>
  <c r="AZ136" i="8" s="1"/>
  <c r="AG136" i="8" s="1"/>
  <c r="AX128" i="8" a="1"/>
  <c r="AX128" i="8" s="1"/>
  <c r="AE128" i="8" s="1"/>
  <c r="U62" i="8" a="1"/>
  <c r="U62" i="8" s="1"/>
  <c r="W64" i="8" a="1"/>
  <c r="W64" i="8" s="1"/>
  <c r="Y66" i="8" a="1"/>
  <c r="Y66" i="8" s="1"/>
  <c r="V51" i="8" a="1"/>
  <c r="V51" i="8" s="1"/>
  <c r="X53" i="8" a="1"/>
  <c r="X53" i="8" s="1"/>
  <c r="S56" i="8" a="1"/>
  <c r="S56" i="8" s="1"/>
  <c r="Y46" i="8" a="1"/>
  <c r="Y46" i="8" s="1"/>
  <c r="U50" i="8" a="1"/>
  <c r="U50" i="8" s="1"/>
  <c r="Y39" i="8" a="1"/>
  <c r="Y39" i="8" s="1"/>
  <c r="Y43" i="8" a="1"/>
  <c r="Y43" i="8" s="1"/>
  <c r="AY75" i="8" a="1"/>
  <c r="AY75" i="8" s="1"/>
  <c r="AF75" i="8" s="1"/>
  <c r="AY131" i="8" a="1"/>
  <c r="AY131" i="8" s="1"/>
  <c r="AF131" i="8" s="1"/>
  <c r="AZ127" i="8" a="1"/>
  <c r="AZ127" i="8" s="1"/>
  <c r="AG127" i="8" s="1"/>
  <c r="AY132" i="8" a="1"/>
  <c r="AY132" i="8" s="1"/>
  <c r="AF132" i="8" s="1"/>
  <c r="AZ133" i="8" a="1"/>
  <c r="AZ133" i="8" s="1"/>
  <c r="AG133" i="8" s="1"/>
  <c r="AZ137" i="8" a="1"/>
  <c r="AZ137" i="8" s="1"/>
  <c r="AG137" i="8" s="1"/>
  <c r="AX127" i="8" a="1"/>
  <c r="AX127" i="8" s="1"/>
  <c r="AE127" i="8" s="1"/>
  <c r="AX136" i="8" a="1"/>
  <c r="AX136" i="8" s="1"/>
  <c r="AE136" i="8" s="1"/>
  <c r="AX130" i="8" a="1"/>
  <c r="AX130" i="8" s="1"/>
  <c r="AE130" i="8" s="1"/>
  <c r="AZ135" i="8" a="1"/>
  <c r="AZ135" i="8" s="1"/>
  <c r="AG135" i="8" s="1"/>
  <c r="AZ131" i="8" a="1"/>
  <c r="AZ131" i="8" s="1"/>
  <c r="AG131" i="8" s="1"/>
  <c r="AZ128" i="8" a="1"/>
  <c r="AZ128" i="8" s="1"/>
  <c r="AG128" i="8" s="1"/>
  <c r="AX134" i="8" a="1"/>
  <c r="AX134" i="8" s="1"/>
  <c r="AE134" i="8" s="1"/>
  <c r="AX138" i="8" a="1"/>
  <c r="AX138" i="8" s="1"/>
  <c r="AE138" i="8" s="1"/>
  <c r="AY129" i="8" a="1"/>
  <c r="AY129" i="8" s="1"/>
  <c r="AF129" i="8" s="1"/>
  <c r="AY2" i="8"/>
  <c r="AF2" i="8" s="1"/>
  <c r="W2" i="8" a="1"/>
  <c r="W2" i="8" s="1"/>
  <c r="W6" i="8" a="1"/>
  <c r="W6" i="8" s="1"/>
  <c r="Y9" i="8" a="1"/>
  <c r="Y9" i="8" s="1"/>
  <c r="T13" i="8" a="1"/>
  <c r="T13" i="8" s="1"/>
  <c r="W17" i="8" a="1"/>
  <c r="W17" i="8" s="1"/>
  <c r="V21" i="8" a="1"/>
  <c r="V21" i="8" s="1"/>
  <c r="V24" i="8" a="1"/>
  <c r="V24" i="8" s="1"/>
  <c r="V27" i="8" a="1"/>
  <c r="V27" i="8" s="1"/>
  <c r="X30" i="8" a="1"/>
  <c r="X30" i="8" s="1"/>
  <c r="T94" i="8" a="1"/>
  <c r="T94" i="8" s="1"/>
  <c r="V96" i="8" a="1"/>
  <c r="V96" i="8" s="1"/>
  <c r="X98" i="8" a="1"/>
  <c r="X98" i="8" s="1"/>
  <c r="S101" i="8" a="1"/>
  <c r="S101" i="8" s="1"/>
  <c r="U103" i="8" a="1"/>
  <c r="U103" i="8" s="1"/>
  <c r="W105" i="8" a="1"/>
  <c r="W105" i="8" s="1"/>
  <c r="Y107" i="8" a="1"/>
  <c r="Y107" i="8" s="1"/>
  <c r="T110" i="8" a="1"/>
  <c r="T110" i="8" s="1"/>
  <c r="V112" i="8" a="1"/>
  <c r="V112" i="8" s="1"/>
  <c r="X114" i="8" a="1"/>
  <c r="X114" i="8" s="1"/>
  <c r="X3" i="8" a="1"/>
  <c r="X3" i="8" s="1"/>
  <c r="W8" i="8" a="1"/>
  <c r="W8" i="8" s="1"/>
  <c r="Y12" i="8" a="1"/>
  <c r="Y12" i="8" s="1"/>
  <c r="X18" i="8" a="1"/>
  <c r="X18" i="8" s="1"/>
  <c r="W25" i="8" a="1"/>
  <c r="W25" i="8" s="1"/>
  <c r="Y30" i="8" a="1"/>
  <c r="Y30" i="8" s="1"/>
  <c r="U94" i="8" a="1"/>
  <c r="U94" i="8" s="1"/>
  <c r="W96" i="8" a="1"/>
  <c r="W96" i="8" s="1"/>
  <c r="Y98" i="8" a="1"/>
  <c r="Y98" i="8" s="1"/>
  <c r="T101" i="8" a="1"/>
  <c r="T101" i="8" s="1"/>
  <c r="V103" i="8" a="1"/>
  <c r="V103" i="8" s="1"/>
  <c r="X105" i="8" a="1"/>
  <c r="X105" i="8" s="1"/>
  <c r="S108" i="8" a="1"/>
  <c r="S108" i="8" s="1"/>
  <c r="U110" i="8" a="1"/>
  <c r="U110" i="8" s="1"/>
  <c r="W112" i="8" a="1"/>
  <c r="W112" i="8" s="1"/>
  <c r="Y114" i="8" a="1"/>
  <c r="Y114" i="8" s="1"/>
  <c r="T117" i="8" a="1"/>
  <c r="T117" i="8" s="1"/>
  <c r="X119" i="8" a="1"/>
  <c r="X119" i="8" s="1"/>
  <c r="S122" i="8" a="1"/>
  <c r="S122" i="8" s="1"/>
  <c r="V6" i="8" a="1"/>
  <c r="V6" i="8" s="1"/>
  <c r="V10" i="8" a="1"/>
  <c r="V10" i="8" s="1"/>
  <c r="U14" i="8" a="1"/>
  <c r="U14" i="8" s="1"/>
  <c r="Y19" i="8" a="1"/>
  <c r="Y19" i="8" s="1"/>
  <c r="W23" i="8" a="1"/>
  <c r="W23" i="8" s="1"/>
  <c r="X27" i="8" a="1"/>
  <c r="X27" i="8" s="1"/>
  <c r="W31" i="8" a="1"/>
  <c r="W31" i="8" s="1"/>
  <c r="S95" i="8" a="1"/>
  <c r="S95" i="8" s="1"/>
  <c r="U97" i="8" a="1"/>
  <c r="U97" i="8" s="1"/>
  <c r="W99" i="8" a="1"/>
  <c r="W99" i="8" s="1"/>
  <c r="Y101" i="8" a="1"/>
  <c r="Y101" i="8" s="1"/>
  <c r="T104" i="8" a="1"/>
  <c r="T104" i="8" s="1"/>
  <c r="V106" i="8" a="1"/>
  <c r="V106" i="8" s="1"/>
  <c r="X108" i="8" a="1"/>
  <c r="X108" i="8" s="1"/>
  <c r="S111" i="8" a="1"/>
  <c r="S111" i="8" s="1"/>
  <c r="U113" i="8" a="1"/>
  <c r="U113" i="8" s="1"/>
  <c r="W115" i="8" a="1"/>
  <c r="W115" i="8" s="1"/>
  <c r="Y117" i="8" a="1"/>
  <c r="Y117" i="8" s="1"/>
  <c r="V3" i="8" a="1"/>
  <c r="V3" i="8" s="1"/>
  <c r="V7" i="8" a="1"/>
  <c r="V7" i="8" s="1"/>
  <c r="W10" i="8" a="1"/>
  <c r="W10" i="8" s="1"/>
  <c r="S14" i="8" a="1"/>
  <c r="S14" i="8" s="1"/>
  <c r="V16" i="8" a="1"/>
  <c r="V16" i="8" s="1"/>
  <c r="V19" i="8" a="1"/>
  <c r="V19" i="8" s="1"/>
  <c r="X22" i="8" a="1"/>
  <c r="X22" i="8" s="1"/>
  <c r="V26" i="8" a="1"/>
  <c r="V26" i="8" s="1"/>
  <c r="W30" i="8" a="1"/>
  <c r="W30" i="8" s="1"/>
  <c r="S94" i="8" a="1"/>
  <c r="S94" i="8" s="1"/>
  <c r="U96" i="8" a="1"/>
  <c r="U96" i="8" s="1"/>
  <c r="W98" i="8" a="1"/>
  <c r="W98" i="8" s="1"/>
  <c r="Y100" i="8" a="1"/>
  <c r="Y100" i="8" s="1"/>
  <c r="T103" i="8" a="1"/>
  <c r="T103" i="8" s="1"/>
  <c r="V105" i="8" a="1"/>
  <c r="V105" i="8" s="1"/>
  <c r="X107" i="8" a="1"/>
  <c r="X107" i="8" s="1"/>
  <c r="S110" i="8" a="1"/>
  <c r="S110" i="8" s="1"/>
  <c r="U112" i="8" a="1"/>
  <c r="U112" i="8" s="1"/>
  <c r="W114" i="8" a="1"/>
  <c r="W114" i="8" s="1"/>
  <c r="S119" i="8" a="1"/>
  <c r="S119" i="8" s="1"/>
  <c r="V121" i="8" a="1"/>
  <c r="V121" i="8" s="1"/>
  <c r="S124" i="8" a="1"/>
  <c r="S124" i="8" s="1"/>
  <c r="U126" i="8" a="1"/>
  <c r="U126" i="8" s="1"/>
  <c r="W128" i="8" a="1"/>
  <c r="W128" i="8" s="1"/>
  <c r="Y130" i="8" a="1"/>
  <c r="Y130" i="8" s="1"/>
  <c r="T133" i="8" a="1"/>
  <c r="T133" i="8" s="1"/>
  <c r="V135" i="8" a="1"/>
  <c r="V135" i="8" s="1"/>
  <c r="X137" i="8" a="1"/>
  <c r="X137" i="8" s="1"/>
  <c r="S84" i="8" a="1"/>
  <c r="S84" i="8" s="1"/>
  <c r="W3" i="8" a="1"/>
  <c r="W3" i="8" s="1"/>
  <c r="W7" i="8" a="1"/>
  <c r="W7" i="8" s="1"/>
  <c r="X10" i="8" a="1"/>
  <c r="X10" i="8" s="1"/>
  <c r="T14" i="8" a="1"/>
  <c r="T14" i="8" s="1"/>
  <c r="W18" i="8" a="1"/>
  <c r="W18" i="8" s="1"/>
  <c r="V22" i="8" a="1"/>
  <c r="V22" i="8" s="1"/>
  <c r="Y24" i="8" a="1"/>
  <c r="Y24" i="8" s="1"/>
  <c r="Y27" i="8" a="1"/>
  <c r="Y27" i="8" s="1"/>
  <c r="Y31" i="8" a="1"/>
  <c r="Y31" i="8" s="1"/>
  <c r="X94" i="8" a="1"/>
  <c r="X94" i="8" s="1"/>
  <c r="S97" i="8" a="1"/>
  <c r="S97" i="8" s="1"/>
  <c r="U99" i="8" a="1"/>
  <c r="U99" i="8" s="1"/>
  <c r="W101" i="8" a="1"/>
  <c r="W101" i="8" s="1"/>
  <c r="Y103" i="8" a="1"/>
  <c r="Y103" i="8" s="1"/>
  <c r="T106" i="8" a="1"/>
  <c r="T106" i="8" s="1"/>
  <c r="V108" i="8" a="1"/>
  <c r="V108" i="8" s="1"/>
  <c r="X110" i="8" a="1"/>
  <c r="X110" i="8" s="1"/>
  <c r="S113" i="8" a="1"/>
  <c r="S113" i="8" s="1"/>
  <c r="U115" i="8" a="1"/>
  <c r="U115" i="8" s="1"/>
  <c r="X4" i="8" a="1"/>
  <c r="X4" i="8" s="1"/>
  <c r="W9" i="8" a="1"/>
  <c r="W9" i="8" s="1"/>
  <c r="U13" i="8" a="1"/>
  <c r="U13" i="8" s="1"/>
  <c r="X19" i="8" a="1"/>
  <c r="X19" i="8" s="1"/>
  <c r="W27" i="8" a="1"/>
  <c r="W27" i="8" s="1"/>
  <c r="V31" i="8" a="1"/>
  <c r="V31" i="8" s="1"/>
  <c r="Y94" i="8" a="1"/>
  <c r="Y94" i="8" s="1"/>
  <c r="T97" i="8" a="1"/>
  <c r="T97" i="8" s="1"/>
  <c r="V99" i="8" a="1"/>
  <c r="V99" i="8" s="1"/>
  <c r="X101" i="8" a="1"/>
  <c r="X101" i="8" s="1"/>
  <c r="S104" i="8" a="1"/>
  <c r="S104" i="8" s="1"/>
  <c r="U106" i="8" a="1"/>
  <c r="U106" i="8" s="1"/>
  <c r="W108" i="8" a="1"/>
  <c r="W108" i="8" s="1"/>
  <c r="Y110" i="8" a="1"/>
  <c r="Y110" i="8" s="1"/>
  <c r="T113" i="8" a="1"/>
  <c r="T113" i="8" s="1"/>
  <c r="V115" i="8" a="1"/>
  <c r="V115" i="8" s="1"/>
  <c r="X117" i="8" a="1"/>
  <c r="X117" i="8" s="1"/>
  <c r="T120" i="8" a="1"/>
  <c r="T120" i="8" s="1"/>
  <c r="Y2" i="8" a="1"/>
  <c r="Y2" i="8" s="1"/>
  <c r="Y6" i="8" a="1"/>
  <c r="Y6" i="8" s="1"/>
  <c r="Y10" i="8" a="1"/>
  <c r="Y10" i="8" s="1"/>
  <c r="X15" i="8" a="1"/>
  <c r="X15" i="8" s="1"/>
  <c r="U20" i="8" a="1"/>
  <c r="U20" i="8" s="1"/>
  <c r="W24" i="8" a="1"/>
  <c r="W24" i="8" s="1"/>
  <c r="T28" i="8" a="1"/>
  <c r="T28" i="8" s="1"/>
  <c r="X32" i="8" a="1"/>
  <c r="X32" i="8" s="1"/>
  <c r="W95" i="8" a="1"/>
  <c r="W95" i="8" s="1"/>
  <c r="Y97" i="8" a="1"/>
  <c r="Y97" i="8" s="1"/>
  <c r="T100" i="8" a="1"/>
  <c r="T100" i="8" s="1"/>
  <c r="V102" i="8" a="1"/>
  <c r="V102" i="8" s="1"/>
  <c r="X104" i="8" a="1"/>
  <c r="X104" i="8" s="1"/>
  <c r="S107" i="8" a="1"/>
  <c r="S107" i="8" s="1"/>
  <c r="U109" i="8" a="1"/>
  <c r="U109" i="8" s="1"/>
  <c r="W111" i="8" a="1"/>
  <c r="W111" i="8" s="1"/>
  <c r="Y113" i="8" a="1"/>
  <c r="Y113" i="8" s="1"/>
  <c r="T116" i="8" a="1"/>
  <c r="T116" i="8" s="1"/>
  <c r="V118" i="8" a="1"/>
  <c r="V118" i="8" s="1"/>
  <c r="V4" i="8" a="1"/>
  <c r="V4" i="8" s="1"/>
  <c r="Y7" i="8" a="1"/>
  <c r="Y7" i="8" s="1"/>
  <c r="Y11" i="8" a="1"/>
  <c r="Y11" i="8" s="1"/>
  <c r="V14" i="8" a="1"/>
  <c r="V14" i="8" s="1"/>
  <c r="Y16" i="8" a="1"/>
  <c r="Y16" i="8" s="1"/>
  <c r="S20" i="8" a="1"/>
  <c r="S20" i="8" s="1"/>
  <c r="X23" i="8" a="1"/>
  <c r="X23" i="8" s="1"/>
  <c r="Y26" i="8" a="1"/>
  <c r="Y26" i="8" s="1"/>
  <c r="X31" i="8" a="1"/>
  <c r="X31" i="8" s="1"/>
  <c r="W94" i="8" a="1"/>
  <c r="W94" i="8" s="1"/>
  <c r="Y96" i="8" a="1"/>
  <c r="Y96" i="8" s="1"/>
  <c r="T99" i="8" a="1"/>
  <c r="T99" i="8" s="1"/>
  <c r="V101" i="8" a="1"/>
  <c r="V101" i="8" s="1"/>
  <c r="X103" i="8" a="1"/>
  <c r="X103" i="8" s="1"/>
  <c r="S106" i="8" a="1"/>
  <c r="S106" i="8" s="1"/>
  <c r="U108" i="8" a="1"/>
  <c r="U108" i="8" s="1"/>
  <c r="W110" i="8" a="1"/>
  <c r="W110" i="8" s="1"/>
  <c r="Y112" i="8" a="1"/>
  <c r="Y112" i="8" s="1"/>
  <c r="T115" i="8" a="1"/>
  <c r="T115" i="8" s="1"/>
  <c r="W119" i="8" a="1"/>
  <c r="W119" i="8" s="1"/>
  <c r="W122" i="8" a="1"/>
  <c r="W122" i="8" s="1"/>
  <c r="W124" i="8" a="1"/>
  <c r="W124" i="8" s="1"/>
  <c r="Y126" i="8" a="1"/>
  <c r="Y126" i="8" s="1"/>
  <c r="T129" i="8" a="1"/>
  <c r="T129" i="8" s="1"/>
  <c r="V131" i="8" a="1"/>
  <c r="V131" i="8" s="1"/>
  <c r="X133" i="8" a="1"/>
  <c r="X133" i="8" s="1"/>
  <c r="S136" i="8" a="1"/>
  <c r="S136" i="8" s="1"/>
  <c r="U138" i="8" a="1"/>
  <c r="U138" i="8" s="1"/>
  <c r="W84" i="8" a="1"/>
  <c r="W84" i="8" s="1"/>
  <c r="W4" i="8" a="1"/>
  <c r="W4" i="8" s="1"/>
  <c r="Y8" i="8" a="1"/>
  <c r="Y8" i="8" s="1"/>
  <c r="V11" i="8" a="1"/>
  <c r="V11" i="8" s="1"/>
  <c r="W15" i="8" a="1"/>
  <c r="W15" i="8" s="1"/>
  <c r="W19" i="8" a="1"/>
  <c r="W19" i="8" s="1"/>
  <c r="Y22" i="8" a="1"/>
  <c r="Y22" i="8" s="1"/>
  <c r="V25" i="8" a="1"/>
  <c r="V25" i="8" s="1"/>
  <c r="V28" i="8" a="1"/>
  <c r="V28" i="8" s="1"/>
  <c r="V32" i="8" a="1"/>
  <c r="V32" i="8" s="1"/>
  <c r="U95" i="8" a="1"/>
  <c r="U95" i="8" s="1"/>
  <c r="W97" i="8" a="1"/>
  <c r="W97" i="8" s="1"/>
  <c r="Y99" i="8" a="1"/>
  <c r="Y99" i="8" s="1"/>
  <c r="T102" i="8" a="1"/>
  <c r="T102" i="8" s="1"/>
  <c r="V104" i="8" a="1"/>
  <c r="V104" i="8" s="1"/>
  <c r="X106" i="8" a="1"/>
  <c r="X106" i="8" s="1"/>
  <c r="S109" i="8" a="1"/>
  <c r="S109" i="8" s="1"/>
  <c r="U111" i="8" a="1"/>
  <c r="U111" i="8" s="1"/>
  <c r="W113" i="8" a="1"/>
  <c r="W113" i="8" s="1"/>
  <c r="Y115" i="8" a="1"/>
  <c r="Y115" i="8" s="1"/>
  <c r="U5" i="8" a="1"/>
  <c r="U5" i="8" s="1"/>
  <c r="W11" i="8" a="1"/>
  <c r="W11" i="8" s="1"/>
  <c r="X16" i="8" a="1"/>
  <c r="X16" i="8" s="1"/>
  <c r="W21" i="8" a="1"/>
  <c r="W21" i="8" s="1"/>
  <c r="S28" i="8" a="1"/>
  <c r="S28" i="8" s="1"/>
  <c r="W32" i="8" a="1"/>
  <c r="W32" i="8" s="1"/>
  <c r="V95" i="8" a="1"/>
  <c r="V95" i="8" s="1"/>
  <c r="X97" i="8" a="1"/>
  <c r="X97" i="8" s="1"/>
  <c r="S100" i="8" a="1"/>
  <c r="S100" i="8" s="1"/>
  <c r="U102" i="8" a="1"/>
  <c r="U102" i="8" s="1"/>
  <c r="W104" i="8" a="1"/>
  <c r="W104" i="8" s="1"/>
  <c r="Y106" i="8" a="1"/>
  <c r="Y106" i="8" s="1"/>
  <c r="T109" i="8" a="1"/>
  <c r="T109" i="8" s="1"/>
  <c r="V111" i="8" a="1"/>
  <c r="V111" i="8" s="1"/>
  <c r="X113" i="8" a="1"/>
  <c r="X113" i="8" s="1"/>
  <c r="S116" i="8" a="1"/>
  <c r="S116" i="8" s="1"/>
  <c r="U118" i="8" a="1"/>
  <c r="U118" i="8" s="1"/>
  <c r="W120" i="8" a="1"/>
  <c r="W120" i="8" s="1"/>
  <c r="Y3" i="8" a="1"/>
  <c r="Y3" i="8" s="1"/>
  <c r="X7" i="8" a="1"/>
  <c r="X7" i="8" s="1"/>
  <c r="X11" i="8" a="1"/>
  <c r="X11" i="8" s="1"/>
  <c r="Y17" i="8" a="1"/>
  <c r="Y17" i="8" s="1"/>
  <c r="X21" i="8" a="1"/>
  <c r="X21" i="8" s="1"/>
  <c r="X25" i="8" a="1"/>
  <c r="X25" i="8" s="1"/>
  <c r="Y29" i="8" a="1"/>
  <c r="Y29" i="8" s="1"/>
  <c r="Y33" i="8" a="1"/>
  <c r="Y33" i="8" s="1"/>
  <c r="T96" i="8" a="1"/>
  <c r="T96" i="8" s="1"/>
  <c r="V98" i="8" a="1"/>
  <c r="V98" i="8" s="1"/>
  <c r="X100" i="8" a="1"/>
  <c r="X100" i="8" s="1"/>
  <c r="S103" i="8" a="1"/>
  <c r="S103" i="8" s="1"/>
  <c r="U105" i="8" a="1"/>
  <c r="U105" i="8" s="1"/>
  <c r="W107" i="8" a="1"/>
  <c r="W107" i="8" s="1"/>
  <c r="Y109" i="8" a="1"/>
  <c r="Y109" i="8" s="1"/>
  <c r="T112" i="8" a="1"/>
  <c r="T112" i="8" s="1"/>
  <c r="V114" i="8" a="1"/>
  <c r="V114" i="8" s="1"/>
  <c r="X116" i="8" a="1"/>
  <c r="X116" i="8" s="1"/>
  <c r="Y118" i="8" a="1"/>
  <c r="Y118" i="8" s="1"/>
  <c r="S5" i="8" a="1"/>
  <c r="S5" i="8" s="1"/>
  <c r="V8" i="8" a="1"/>
  <c r="V8" i="8" s="1"/>
  <c r="W12" i="8" a="1"/>
  <c r="W12" i="8" s="1"/>
  <c r="V15" i="8" a="1"/>
  <c r="V15" i="8" s="1"/>
  <c r="V17" i="8" a="1"/>
  <c r="V17" i="8" s="1"/>
  <c r="V20" i="8" a="1"/>
  <c r="V20" i="8" s="1"/>
  <c r="X24" i="8" a="1"/>
  <c r="X24" i="8" s="1"/>
  <c r="U28" i="8" a="1"/>
  <c r="U28" i="8" s="1"/>
  <c r="Y32" i="8" a="1"/>
  <c r="Y32" i="8" s="1"/>
  <c r="T95" i="8" a="1"/>
  <c r="T95" i="8" s="1"/>
  <c r="V97" i="8" a="1"/>
  <c r="V97" i="8" s="1"/>
  <c r="X99" i="8" a="1"/>
  <c r="X99" i="8" s="1"/>
  <c r="S102" i="8" a="1"/>
  <c r="S102" i="8" s="1"/>
  <c r="U104" i="8" a="1"/>
  <c r="U104" i="8" s="1"/>
  <c r="W106" i="8" a="1"/>
  <c r="W106" i="8" s="1"/>
  <c r="Y108" i="8" a="1"/>
  <c r="Y108" i="8" s="1"/>
  <c r="T111" i="8" a="1"/>
  <c r="T111" i="8" s="1"/>
  <c r="V113" i="8" a="1"/>
  <c r="V113" i="8" s="1"/>
  <c r="Y116" i="8" a="1"/>
  <c r="Y116" i="8" s="1"/>
  <c r="U120" i="8" a="1"/>
  <c r="U120" i="8" s="1"/>
  <c r="S123" i="8" a="1"/>
  <c r="S123" i="8" s="1"/>
  <c r="T125" i="8" a="1"/>
  <c r="T125" i="8" s="1"/>
  <c r="V127" i="8" a="1"/>
  <c r="V127" i="8" s="1"/>
  <c r="X129" i="8" a="1"/>
  <c r="X129" i="8" s="1"/>
  <c r="S132" i="8" a="1"/>
  <c r="S132" i="8" s="1"/>
  <c r="U134" i="8" a="1"/>
  <c r="U134" i="8" s="1"/>
  <c r="W136" i="8" a="1"/>
  <c r="W136" i="8" s="1"/>
  <c r="Y138" i="8" a="1"/>
  <c r="Y138" i="8" s="1"/>
  <c r="T85" i="8" a="1"/>
  <c r="T85" i="8" s="1"/>
  <c r="T5" i="8" a="1"/>
  <c r="T5" i="8" s="1"/>
  <c r="V9" i="8" a="1"/>
  <c r="V9" i="8" s="1"/>
  <c r="X12" i="8" a="1"/>
  <c r="X12" i="8" s="1"/>
  <c r="W16" i="8" a="1"/>
  <c r="W16" i="8" s="1"/>
  <c r="T20" i="8" a="1"/>
  <c r="T20" i="8" s="1"/>
  <c r="Y23" i="8" a="1"/>
  <c r="Y23" i="8" s="1"/>
  <c r="W26" i="8" a="1"/>
  <c r="W26" i="8" s="1"/>
  <c r="W29" i="8" a="1"/>
  <c r="W29" i="8" s="1"/>
  <c r="W33" i="8" a="1"/>
  <c r="W33" i="8" s="1"/>
  <c r="Y95" i="8" a="1"/>
  <c r="Y95" i="8" s="1"/>
  <c r="T98" i="8" a="1"/>
  <c r="T98" i="8" s="1"/>
  <c r="V100" i="8" a="1"/>
  <c r="V100" i="8" s="1"/>
  <c r="X102" i="8" a="1"/>
  <c r="X102" i="8" s="1"/>
  <c r="S105" i="8" a="1"/>
  <c r="S105" i="8" s="1"/>
  <c r="U107" i="8" a="1"/>
  <c r="U107" i="8" s="1"/>
  <c r="W109" i="8" a="1"/>
  <c r="W109" i="8" s="1"/>
  <c r="Y111" i="8" a="1"/>
  <c r="Y111" i="8" s="1"/>
  <c r="T114" i="8" a="1"/>
  <c r="T114" i="8" s="1"/>
  <c r="X2" i="8" a="1"/>
  <c r="X2" i="8" s="1"/>
  <c r="X6" i="8" a="1"/>
  <c r="X6" i="8" s="1"/>
  <c r="V12" i="8" a="1"/>
  <c r="V12" i="8" s="1"/>
  <c r="X17" i="8" a="1"/>
  <c r="X17" i="8" s="1"/>
  <c r="V23" i="8" a="1"/>
  <c r="V23" i="8" s="1"/>
  <c r="X29" i="8" a="1"/>
  <c r="X29" i="8" s="1"/>
  <c r="X33" i="8" a="1"/>
  <c r="X33" i="8" s="1"/>
  <c r="S96" i="8" a="1"/>
  <c r="S96" i="8" s="1"/>
  <c r="U98" i="8" a="1"/>
  <c r="U98" i="8" s="1"/>
  <c r="W100" i="8" a="1"/>
  <c r="W100" i="8" s="1"/>
  <c r="Y102" i="8" a="1"/>
  <c r="Y102" i="8" s="1"/>
  <c r="T105" i="8" a="1"/>
  <c r="T105" i="8" s="1"/>
  <c r="V107" i="8" a="1"/>
  <c r="V107" i="8" s="1"/>
  <c r="X109" i="8" a="1"/>
  <c r="X109" i="8" s="1"/>
  <c r="S112" i="8" a="1"/>
  <c r="S112" i="8" s="1"/>
  <c r="U114" i="8" a="1"/>
  <c r="U114" i="8" s="1"/>
  <c r="W116" i="8" a="1"/>
  <c r="W116" i="8" s="1"/>
  <c r="X118" i="8" a="1"/>
  <c r="X118" i="8" s="1"/>
  <c r="S121" i="8" a="1"/>
  <c r="S121" i="8" s="1"/>
  <c r="Y4" i="8" a="1"/>
  <c r="Y4" i="8" s="1"/>
  <c r="X8" i="8" a="1"/>
  <c r="X8" i="8" s="1"/>
  <c r="S13" i="8" a="1"/>
  <c r="S13" i="8" s="1"/>
  <c r="Y18" i="8" a="1"/>
  <c r="Y18" i="8" s="1"/>
  <c r="W22" i="8" a="1"/>
  <c r="W22" i="8" s="1"/>
  <c r="X26" i="8" a="1"/>
  <c r="X26" i="8" s="1"/>
  <c r="V30" i="8" a="1"/>
  <c r="V30" i="8" s="1"/>
  <c r="V94" i="8" a="1"/>
  <c r="V94" i="8" s="1"/>
  <c r="X96" i="8" a="1"/>
  <c r="X96" i="8" s="1"/>
  <c r="S99" i="8" a="1"/>
  <c r="S99" i="8" s="1"/>
  <c r="U101" i="8" a="1"/>
  <c r="U101" i="8" s="1"/>
  <c r="W103" i="8" a="1"/>
  <c r="W103" i="8" s="1"/>
  <c r="Y105" i="8" a="1"/>
  <c r="Y105" i="8" s="1"/>
  <c r="T108" i="8" a="1"/>
  <c r="T108" i="8" s="1"/>
  <c r="V110" i="8" a="1"/>
  <c r="V110" i="8" s="1"/>
  <c r="X112" i="8" a="1"/>
  <c r="X112" i="8" s="1"/>
  <c r="S115" i="8" a="1"/>
  <c r="S115" i="8" s="1"/>
  <c r="U117" i="8" a="1"/>
  <c r="U117" i="8" s="1"/>
  <c r="V2" i="8" a="1"/>
  <c r="V2" i="8" s="1"/>
  <c r="V5" i="8" a="1"/>
  <c r="V5" i="8" s="1"/>
  <c r="X9" i="8" a="1"/>
  <c r="X9" i="8" s="1"/>
  <c r="V13" i="8" a="1"/>
  <c r="V13" i="8" s="1"/>
  <c r="Y15" i="8" a="1"/>
  <c r="Y15" i="8" s="1"/>
  <c r="V18" i="8" a="1"/>
  <c r="V18" i="8" s="1"/>
  <c r="Y21" i="8" a="1"/>
  <c r="Y21" i="8" s="1"/>
  <c r="Y25" i="8" a="1"/>
  <c r="Y25" i="8" s="1"/>
  <c r="V29" i="8" a="1"/>
  <c r="V29" i="8" s="1"/>
  <c r="V33" i="8" a="1"/>
  <c r="V33" i="8" s="1"/>
  <c r="X95" i="8" a="1"/>
  <c r="X95" i="8" s="1"/>
  <c r="S98" i="8" a="1"/>
  <c r="S98" i="8" s="1"/>
  <c r="U100" i="8" a="1"/>
  <c r="U100" i="8" s="1"/>
  <c r="W102" i="8" a="1"/>
  <c r="W102" i="8" s="1"/>
  <c r="Y104" i="8" a="1"/>
  <c r="Y104" i="8" s="1"/>
  <c r="T107" i="8" a="1"/>
  <c r="T107" i="8" s="1"/>
  <c r="V109" i="8" a="1"/>
  <c r="V109" i="8" s="1"/>
  <c r="X111" i="8" a="1"/>
  <c r="X111" i="8" s="1"/>
  <c r="S114" i="8" a="1"/>
  <c r="S114" i="8" s="1"/>
  <c r="S118" i="8" a="1"/>
  <c r="S118" i="8" s="1"/>
  <c r="Y120" i="8" a="1"/>
  <c r="Y120" i="8" s="1"/>
  <c r="V123" i="8" a="1"/>
  <c r="V123" i="8" s="1"/>
  <c r="X125" i="8" a="1"/>
  <c r="X125" i="8" s="1"/>
  <c r="S128" i="8" a="1"/>
  <c r="S128" i="8" s="1"/>
  <c r="U130" i="8" a="1"/>
  <c r="U130" i="8" s="1"/>
  <c r="W132" i="8" a="1"/>
  <c r="W132" i="8" s="1"/>
  <c r="Y134" i="8" a="1"/>
  <c r="Y134" i="8" s="1"/>
  <c r="T137" i="8" a="1"/>
  <c r="T137" i="8" s="1"/>
  <c r="V83" i="8" a="1"/>
  <c r="V83" i="8" s="1"/>
  <c r="S2" i="8" a="1"/>
  <c r="S2" i="8" s="1"/>
  <c r="T2" i="8" a="1"/>
  <c r="T2" i="8" s="1"/>
  <c r="U3" i="8" a="1"/>
  <c r="U3" i="8" s="1"/>
  <c r="W5" i="8" a="1"/>
  <c r="W5" i="8" s="1"/>
  <c r="T6" i="8" a="1"/>
  <c r="T6" i="8" s="1"/>
  <c r="U7" i="8" a="1"/>
  <c r="U7" i="8" s="1"/>
  <c r="S9" i="8" a="1"/>
  <c r="S9" i="8" s="1"/>
  <c r="T10" i="8" a="1"/>
  <c r="T10" i="8" s="1"/>
  <c r="U11" i="8" a="1"/>
  <c r="U11" i="8" s="1"/>
  <c r="W13" i="8" a="1"/>
  <c r="W13" i="8" s="1"/>
  <c r="X14" i="8" a="1"/>
  <c r="X14" i="8" s="1"/>
  <c r="U15" i="8" a="1"/>
  <c r="U15" i="8" s="1"/>
  <c r="S17" i="8" a="1"/>
  <c r="S17" i="8" s="1"/>
  <c r="T18" i="8" a="1"/>
  <c r="T18" i="8" s="1"/>
  <c r="T19" i="8" a="1"/>
  <c r="T19" i="8" s="1"/>
  <c r="Y20" i="8" a="1"/>
  <c r="Y20" i="8" s="1"/>
  <c r="S22" i="8" a="1"/>
  <c r="S22" i="8" s="1"/>
  <c r="T23" i="8" a="1"/>
  <c r="T23" i="8" s="1"/>
  <c r="U24" i="8" a="1"/>
  <c r="U24" i="8" s="1"/>
  <c r="S26" i="8" a="1"/>
  <c r="S26" i="8" s="1"/>
  <c r="T27" i="8" a="1"/>
  <c r="T27" i="8" s="1"/>
  <c r="Y28" i="8" a="1"/>
  <c r="Y28" i="8" s="1"/>
  <c r="S30" i="8" a="1"/>
  <c r="S30" i="8" s="1"/>
  <c r="T31" i="8" a="1"/>
  <c r="T31" i="8" s="1"/>
  <c r="U32" i="8" a="1"/>
  <c r="U32" i="8" s="1"/>
  <c r="S46" i="8" a="1"/>
  <c r="S46" i="8" s="1"/>
  <c r="T47" i="8" a="1"/>
  <c r="T47" i="8" s="1"/>
  <c r="U48" i="8" a="1"/>
  <c r="U48" i="8" s="1"/>
  <c r="W50" i="8" a="1"/>
  <c r="W50" i="8" s="1"/>
  <c r="X36" i="8" a="1"/>
  <c r="X36" i="8" s="1"/>
  <c r="Y37" i="8" a="1"/>
  <c r="Y37" i="8" s="1"/>
  <c r="S39" i="8" a="1"/>
  <c r="S39" i="8" s="1"/>
  <c r="T40" i="8" a="1"/>
  <c r="T40" i="8" s="1"/>
  <c r="Y41" i="8" a="1"/>
  <c r="Y41" i="8" s="1"/>
  <c r="S43" i="8" a="1"/>
  <c r="S43" i="8" s="1"/>
  <c r="T44" i="8" a="1"/>
  <c r="T44" i="8" s="1"/>
  <c r="U45" i="8" a="1"/>
  <c r="U45" i="8" s="1"/>
  <c r="U2" i="8" a="1"/>
  <c r="U2" i="8" s="1"/>
  <c r="S4" i="8" a="1"/>
  <c r="S4" i="8" s="1"/>
  <c r="X5" i="8" a="1"/>
  <c r="X5" i="8" s="1"/>
  <c r="U6" i="8" a="1"/>
  <c r="U6" i="8" s="1"/>
  <c r="S8" i="8" a="1"/>
  <c r="S8" i="8" s="1"/>
  <c r="T9" i="8" a="1"/>
  <c r="T9" i="8" s="1"/>
  <c r="U10" i="8" a="1"/>
  <c r="U10" i="8" s="1"/>
  <c r="S12" i="8" a="1"/>
  <c r="S12" i="8" s="1"/>
  <c r="X13" i="8" a="1"/>
  <c r="X13" i="8" s="1"/>
  <c r="Y14" i="8" a="1"/>
  <c r="Y14" i="8" s="1"/>
  <c r="S16" i="8" a="1"/>
  <c r="S16" i="8" s="1"/>
  <c r="T17" i="8" a="1"/>
  <c r="T17" i="8" s="1"/>
  <c r="U18" i="8" a="1"/>
  <c r="U18" i="8" s="1"/>
  <c r="U19" i="8" a="1"/>
  <c r="U19" i="8" s="1"/>
  <c r="S21" i="8" a="1"/>
  <c r="S21" i="8" s="1"/>
  <c r="T22" i="8" a="1"/>
  <c r="T22" i="8" s="1"/>
  <c r="U23" i="8" a="1"/>
  <c r="U23" i="8" s="1"/>
  <c r="S25" i="8" a="1"/>
  <c r="S25" i="8" s="1"/>
  <c r="T26" i="8" a="1"/>
  <c r="T26" i="8" s="1"/>
  <c r="U27" i="8" a="1"/>
  <c r="U27" i="8" s="1"/>
  <c r="S29" i="8" a="1"/>
  <c r="S29" i="8" s="1"/>
  <c r="T30" i="8" a="1"/>
  <c r="T30" i="8" s="1"/>
  <c r="U31" i="8" a="1"/>
  <c r="U31" i="8" s="1"/>
  <c r="S33" i="8" a="1"/>
  <c r="S33" i="8" s="1"/>
  <c r="T46" i="8" a="1"/>
  <c r="T46" i="8" s="1"/>
  <c r="U47" i="8" a="1"/>
  <c r="U47" i="8" s="1"/>
  <c r="S49" i="8" a="1"/>
  <c r="S49" i="8" s="1"/>
  <c r="X50" i="8" a="1"/>
  <c r="X50" i="8" s="1"/>
  <c r="Y36" i="8" a="1"/>
  <c r="Y36" i="8" s="1"/>
  <c r="S38" i="8" a="1"/>
  <c r="S38" i="8" s="1"/>
  <c r="T39" i="8" a="1"/>
  <c r="T39" i="8" s="1"/>
  <c r="U40" i="8" a="1"/>
  <c r="U40" i="8" s="1"/>
  <c r="S42" i="8" a="1"/>
  <c r="S42" i="8" s="1"/>
  <c r="T43" i="8" a="1"/>
  <c r="T43" i="8" s="1"/>
  <c r="U44" i="8" a="1"/>
  <c r="U44" i="8" s="1"/>
  <c r="S3" i="8" a="1"/>
  <c r="S3" i="8" s="1"/>
  <c r="T4" i="8" a="1"/>
  <c r="T4" i="8" s="1"/>
  <c r="Y5" i="8" a="1"/>
  <c r="Y5" i="8" s="1"/>
  <c r="S7" i="8" a="1"/>
  <c r="S7" i="8" s="1"/>
  <c r="T8" i="8" a="1"/>
  <c r="T8" i="8" s="1"/>
  <c r="U9" i="8" a="1"/>
  <c r="U9" i="8" s="1"/>
  <c r="S11" i="8" a="1"/>
  <c r="S11" i="8" s="1"/>
  <c r="T12" i="8" a="1"/>
  <c r="T12" i="8" s="1"/>
  <c r="Y13" i="8" a="1"/>
  <c r="Y13" i="8" s="1"/>
  <c r="S15" i="8" a="1"/>
  <c r="S15" i="8" s="1"/>
  <c r="T16" i="8" a="1"/>
  <c r="T16" i="8" s="1"/>
  <c r="U17" i="8" a="1"/>
  <c r="U17" i="8" s="1"/>
  <c r="S19" i="8" a="1"/>
  <c r="S19" i="8" s="1"/>
  <c r="W20" i="8" a="1"/>
  <c r="W20" i="8" s="1"/>
  <c r="T21" i="8" a="1"/>
  <c r="T21" i="8" s="1"/>
  <c r="U22" i="8" a="1"/>
  <c r="U22" i="8" s="1"/>
  <c r="S24" i="8" a="1"/>
  <c r="S24" i="8" s="1"/>
  <c r="T25" i="8" a="1"/>
  <c r="T25" i="8" s="1"/>
  <c r="U26" i="8" a="1"/>
  <c r="U26" i="8" s="1"/>
  <c r="W28" i="8" a="1"/>
  <c r="W28" i="8" s="1"/>
  <c r="T29" i="8" a="1"/>
  <c r="T29" i="8" s="1"/>
  <c r="U30" i="8" a="1"/>
  <c r="U30" i="8" s="1"/>
  <c r="S32" i="8" a="1"/>
  <c r="S32" i="8" s="1"/>
  <c r="T33" i="8" a="1"/>
  <c r="T33" i="8" s="1"/>
  <c r="U46" i="8" a="1"/>
  <c r="U46" i="8" s="1"/>
  <c r="S48" i="8" a="1"/>
  <c r="S48" i="8" s="1"/>
  <c r="T49" i="8" a="1"/>
  <c r="T49" i="8" s="1"/>
  <c r="Y50" i="8" a="1"/>
  <c r="Y50" i="8" s="1"/>
  <c r="W37" i="8" a="1"/>
  <c r="W37" i="8" s="1"/>
  <c r="T38" i="8" a="1"/>
  <c r="T38" i="8" s="1"/>
  <c r="U39" i="8" a="1"/>
  <c r="U39" i="8" s="1"/>
  <c r="W41" i="8" a="1"/>
  <c r="W41" i="8" s="1"/>
  <c r="T42" i="8" a="1"/>
  <c r="T42" i="8" s="1"/>
  <c r="U43" i="8" a="1"/>
  <c r="U43" i="8" s="1"/>
  <c r="S45" i="8" a="1"/>
  <c r="S45" i="8" s="1"/>
  <c r="T35" i="8" a="1"/>
  <c r="T35" i="8" s="1"/>
  <c r="T3" i="8" a="1"/>
  <c r="T3" i="8" s="1"/>
  <c r="U4" i="8" a="1"/>
  <c r="U4" i="8" s="1"/>
  <c r="S6" i="8" a="1"/>
  <c r="S6" i="8" s="1"/>
  <c r="T7" i="8" a="1"/>
  <c r="T7" i="8" s="1"/>
  <c r="U8" i="8" a="1"/>
  <c r="U8" i="8" s="1"/>
  <c r="S10" i="8" a="1"/>
  <c r="S10" i="8" s="1"/>
  <c r="T11" i="8" a="1"/>
  <c r="T11" i="8" s="1"/>
  <c r="U12" i="8" a="1"/>
  <c r="U12" i="8" s="1"/>
  <c r="W14" i="8" a="1"/>
  <c r="W14" i="8" s="1"/>
  <c r="T15" i="8" a="1"/>
  <c r="T15" i="8" s="1"/>
  <c r="U16" i="8" a="1"/>
  <c r="U16" i="8" s="1"/>
  <c r="S18" i="8" a="1"/>
  <c r="S18" i="8" s="1"/>
  <c r="X20" i="8" a="1"/>
  <c r="X20" i="8" s="1"/>
  <c r="U21" i="8" a="1"/>
  <c r="U21" i="8" s="1"/>
  <c r="S23" i="8" a="1"/>
  <c r="S23" i="8" s="1"/>
  <c r="T24" i="8" a="1"/>
  <c r="T24" i="8" s="1"/>
  <c r="U25" i="8" a="1"/>
  <c r="U25" i="8" s="1"/>
  <c r="S27" i="8" a="1"/>
  <c r="S27" i="8" s="1"/>
  <c r="X28" i="8" a="1"/>
  <c r="X28" i="8" s="1"/>
  <c r="U29" i="8" a="1"/>
  <c r="U29" i="8" s="1"/>
  <c r="S31" i="8" a="1"/>
  <c r="S31" i="8" s="1"/>
  <c r="T32" i="8" a="1"/>
  <c r="T32" i="8" s="1"/>
  <c r="U33" i="8" a="1"/>
  <c r="U33" i="8" s="1"/>
  <c r="S47" i="8" a="1"/>
  <c r="S47" i="8" s="1"/>
  <c r="T48" i="8" a="1"/>
  <c r="T48" i="8" s="1"/>
  <c r="U49" i="8" a="1"/>
  <c r="U49" i="8" s="1"/>
  <c r="W36" i="8" a="1"/>
  <c r="W36" i="8" s="1"/>
  <c r="X37" i="8" a="1"/>
  <c r="X37" i="8" s="1"/>
  <c r="U38" i="8" a="1"/>
  <c r="U38" i="8" s="1"/>
  <c r="S40" i="8" a="1"/>
  <c r="S40" i="8" s="1"/>
  <c r="X41" i="8" a="1"/>
  <c r="X41" i="8" s="1"/>
  <c r="U42" i="8" a="1"/>
  <c r="U42" i="8" s="1"/>
  <c r="S44" i="8" a="1"/>
  <c r="S44" i="8" s="1"/>
  <c r="T45" i="8" a="1"/>
  <c r="T45" i="8" s="1"/>
  <c r="U35" i="8" a="1"/>
  <c r="U35" i="8" s="1"/>
  <c r="R3" i="8"/>
  <c r="O4" i="8"/>
  <c r="P5" i="8"/>
  <c r="Q6" i="8"/>
  <c r="R7" i="8"/>
  <c r="O8" i="8"/>
  <c r="P9" i="8"/>
  <c r="Q10" i="8"/>
  <c r="R11" i="8"/>
  <c r="O12" i="8"/>
  <c r="P13" i="8"/>
  <c r="Q14" i="8"/>
  <c r="R15" i="8"/>
  <c r="O16" i="8"/>
  <c r="P17" i="8"/>
  <c r="Q18" i="8"/>
  <c r="R19" i="8"/>
  <c r="O20" i="8"/>
  <c r="P21" i="8"/>
  <c r="Q22" i="8"/>
  <c r="R23" i="8"/>
  <c r="O24" i="8"/>
  <c r="P25" i="8"/>
  <c r="Q26" i="8"/>
  <c r="R27" i="8"/>
  <c r="O28" i="8"/>
  <c r="P29" i="8"/>
  <c r="Q30" i="8"/>
  <c r="R31" i="8"/>
  <c r="O32" i="8"/>
  <c r="P33" i="8"/>
  <c r="Q34" i="8"/>
  <c r="R35" i="8"/>
  <c r="O36" i="8"/>
  <c r="P37" i="8"/>
  <c r="Q38" i="8"/>
  <c r="R39" i="8"/>
  <c r="O40" i="8"/>
  <c r="P41" i="8"/>
  <c r="Q42" i="8"/>
  <c r="O43" i="8"/>
  <c r="P44" i="8"/>
  <c r="Q45" i="8"/>
  <c r="R46" i="8"/>
  <c r="O47" i="8"/>
  <c r="P48" i="8"/>
  <c r="Q49" i="8"/>
  <c r="R50" i="8"/>
  <c r="O51" i="8"/>
  <c r="S35" i="8" a="1"/>
  <c r="S35" i="8" s="1"/>
  <c r="Q4" i="8"/>
  <c r="P6" i="8"/>
  <c r="Q8" i="8"/>
  <c r="P10" i="8"/>
  <c r="Q12" i="8"/>
  <c r="P14" i="8"/>
  <c r="Q16" i="8"/>
  <c r="P18" i="8"/>
  <c r="Q20" i="8"/>
  <c r="P22" i="8"/>
  <c r="Q24" i="8"/>
  <c r="P26" i="8"/>
  <c r="Q28" i="8"/>
  <c r="P30" i="8"/>
  <c r="Q32" i="8"/>
  <c r="P34" i="8"/>
  <c r="Q36" i="8"/>
  <c r="P38" i="8"/>
  <c r="Q40" i="8"/>
  <c r="P42" i="8"/>
  <c r="P43" i="8"/>
  <c r="R44" i="8"/>
  <c r="O45" i="8"/>
  <c r="Q46" i="8"/>
  <c r="P47" i="8"/>
  <c r="R48" i="8"/>
  <c r="O49" i="8"/>
  <c r="Q50" i="8"/>
  <c r="P51" i="8"/>
  <c r="Q52" i="8"/>
  <c r="R53" i="8"/>
  <c r="O54" i="8"/>
  <c r="P55" i="8"/>
  <c r="Q56" i="8"/>
  <c r="R57" i="8"/>
  <c r="O58" i="8"/>
  <c r="R59" i="8"/>
  <c r="O60" i="8"/>
  <c r="P61" i="8"/>
  <c r="Q62" i="8"/>
  <c r="R63" i="8"/>
  <c r="O64" i="8"/>
  <c r="P65" i="8"/>
  <c r="Q66" i="8"/>
  <c r="R67" i="8"/>
  <c r="O68" i="8"/>
  <c r="P69" i="8"/>
  <c r="Q70" i="8"/>
  <c r="R71" i="8"/>
  <c r="O72" i="8"/>
  <c r="P73" i="8"/>
  <c r="Q74" i="8"/>
  <c r="R75" i="8"/>
  <c r="O76" i="8"/>
  <c r="P77" i="8"/>
  <c r="Q78" i="8"/>
  <c r="R79" i="8"/>
  <c r="O80" i="8"/>
  <c r="P81" i="8"/>
  <c r="Q82" i="8"/>
  <c r="R83" i="8"/>
  <c r="O84" i="8"/>
  <c r="P85" i="8"/>
  <c r="Q86" i="8"/>
  <c r="R87" i="8"/>
  <c r="O88" i="8"/>
  <c r="P89" i="8"/>
  <c r="Q90" i="8"/>
  <c r="R91" i="8"/>
  <c r="O92" i="8"/>
  <c r="P93" i="8"/>
  <c r="Q94" i="8"/>
  <c r="R95" i="8"/>
  <c r="O96" i="8"/>
  <c r="P97" i="8"/>
  <c r="Q98" i="8"/>
  <c r="R99" i="8"/>
  <c r="O100" i="8"/>
  <c r="P101" i="8"/>
  <c r="Q102" i="8"/>
  <c r="R103" i="8"/>
  <c r="O104" i="8"/>
  <c r="S34" i="8" a="1"/>
  <c r="S34" i="8" s="1"/>
  <c r="T34" i="8" a="1"/>
  <c r="T34" i="8" s="1"/>
  <c r="U34" i="8" a="1"/>
  <c r="U34" i="8" s="1"/>
  <c r="R4" i="8"/>
  <c r="O5" i="8"/>
  <c r="P7" i="8"/>
  <c r="R9" i="8"/>
  <c r="O10" i="8"/>
  <c r="R12" i="8"/>
  <c r="O13" i="8"/>
  <c r="P15" i="8"/>
  <c r="R17" i="8"/>
  <c r="O18" i="8"/>
  <c r="R20" i="8"/>
  <c r="O21" i="8"/>
  <c r="P23" i="8"/>
  <c r="R25" i="8"/>
  <c r="O26" i="8"/>
  <c r="R28" i="8"/>
  <c r="O29" i="8"/>
  <c r="P31" i="8"/>
  <c r="R33" i="8"/>
  <c r="O34" i="8"/>
  <c r="R36" i="8"/>
  <c r="O37" i="8"/>
  <c r="P39" i="8"/>
  <c r="R41" i="8"/>
  <c r="O42" i="8"/>
  <c r="Q43" i="8"/>
  <c r="P46" i="8"/>
  <c r="Q47" i="8"/>
  <c r="P50" i="8"/>
  <c r="Q51" i="8"/>
  <c r="P53" i="8"/>
  <c r="Q55" i="8"/>
  <c r="P57" i="8"/>
  <c r="P59" i="8"/>
  <c r="Q61" i="8"/>
  <c r="P63" i="8"/>
  <c r="Q65" i="8"/>
  <c r="P67" i="8"/>
  <c r="Q69" i="8"/>
  <c r="P71" i="8"/>
  <c r="Q73" i="8"/>
  <c r="P75" i="8"/>
  <c r="Q77" i="8"/>
  <c r="P79" i="8"/>
  <c r="Q81" i="8"/>
  <c r="P83" i="8"/>
  <c r="Q85" i="8"/>
  <c r="P87" i="8"/>
  <c r="Q89" i="8"/>
  <c r="P91" i="8"/>
  <c r="Q93" i="8"/>
  <c r="P95" i="8"/>
  <c r="Q97" i="8"/>
  <c r="P99" i="8"/>
  <c r="Q101" i="8"/>
  <c r="P103" i="8"/>
  <c r="P105" i="8"/>
  <c r="Q106" i="8"/>
  <c r="R107" i="8"/>
  <c r="O108" i="8"/>
  <c r="P109" i="8"/>
  <c r="Q110" i="8"/>
  <c r="R111" i="8"/>
  <c r="O112" i="8"/>
  <c r="P113" i="8"/>
  <c r="O3" i="8"/>
  <c r="Q5" i="8"/>
  <c r="Q7" i="8"/>
  <c r="P8" i="8"/>
  <c r="R10" i="8"/>
  <c r="O11" i="8"/>
  <c r="Q13" i="8"/>
  <c r="Q15" i="8"/>
  <c r="P16" i="8"/>
  <c r="R18" i="8"/>
  <c r="O19" i="8"/>
  <c r="Q21" i="8"/>
  <c r="Q23" i="8"/>
  <c r="P24" i="8"/>
  <c r="R26" i="8"/>
  <c r="O27" i="8"/>
  <c r="Q29" i="8"/>
  <c r="Q31" i="8"/>
  <c r="P32" i="8"/>
  <c r="R34" i="8"/>
  <c r="O35" i="8"/>
  <c r="Q37" i="8"/>
  <c r="Q39" i="8"/>
  <c r="P40" i="8"/>
  <c r="R42" i="8"/>
  <c r="R43" i="8"/>
  <c r="O44" i="8"/>
  <c r="R47" i="8"/>
  <c r="O48" i="8"/>
  <c r="R51" i="8"/>
  <c r="O52" i="8"/>
  <c r="Q53" i="8"/>
  <c r="P54" i="8"/>
  <c r="R55" i="8"/>
  <c r="O56" i="8"/>
  <c r="Q57" i="8"/>
  <c r="P58" i="8"/>
  <c r="Q59" i="8"/>
  <c r="P60" i="8"/>
  <c r="R61" i="8"/>
  <c r="O62" i="8"/>
  <c r="Q63" i="8"/>
  <c r="P64" i="8"/>
  <c r="R65" i="8"/>
  <c r="O66" i="8"/>
  <c r="Q67" i="8"/>
  <c r="P68" i="8"/>
  <c r="R69" i="8"/>
  <c r="O70" i="8"/>
  <c r="Q71" i="8"/>
  <c r="P72" i="8"/>
  <c r="R73" i="8"/>
  <c r="O74" i="8"/>
  <c r="Q75" i="8"/>
  <c r="P76" i="8"/>
  <c r="R77" i="8"/>
  <c r="O78" i="8"/>
  <c r="Q79" i="8"/>
  <c r="P80" i="8"/>
  <c r="R81" i="8"/>
  <c r="O82" i="8"/>
  <c r="Q83" i="8"/>
  <c r="P84" i="8"/>
  <c r="R85" i="8"/>
  <c r="O86" i="8"/>
  <c r="Q87" i="8"/>
  <c r="P88" i="8"/>
  <c r="R89" i="8"/>
  <c r="O90" i="8"/>
  <c r="Q91" i="8"/>
  <c r="P92" i="8"/>
  <c r="R93" i="8"/>
  <c r="O94" i="8"/>
  <c r="Q95" i="8"/>
  <c r="P96" i="8"/>
  <c r="R97" i="8"/>
  <c r="O98" i="8"/>
  <c r="Q99" i="8"/>
  <c r="P100" i="8"/>
  <c r="R101" i="8"/>
  <c r="O102" i="8"/>
  <c r="Q103" i="8"/>
  <c r="P104" i="8"/>
  <c r="P3" i="8"/>
  <c r="R5" i="8"/>
  <c r="O6" i="8"/>
  <c r="R8" i="8"/>
  <c r="O9" i="8"/>
  <c r="P11" i="8"/>
  <c r="R13" i="8"/>
  <c r="O14" i="8"/>
  <c r="R16" i="8"/>
  <c r="O17" i="8"/>
  <c r="P19" i="8"/>
  <c r="R21" i="8"/>
  <c r="O22" i="8"/>
  <c r="R24" i="8"/>
  <c r="O25" i="8"/>
  <c r="P27" i="8"/>
  <c r="R29" i="8"/>
  <c r="O30" i="8"/>
  <c r="R32" i="8"/>
  <c r="O33" i="8"/>
  <c r="P35" i="8"/>
  <c r="R37" i="8"/>
  <c r="O38" i="8"/>
  <c r="R40" i="8"/>
  <c r="O41" i="8"/>
  <c r="Q44" i="8"/>
  <c r="P45" i="8"/>
  <c r="Q48" i="8"/>
  <c r="P49" i="8"/>
  <c r="P52" i="8"/>
  <c r="Q54" i="8"/>
  <c r="P56" i="8"/>
  <c r="Q58" i="8"/>
  <c r="Q60" i="8"/>
  <c r="P62" i="8"/>
  <c r="Q64" i="8"/>
  <c r="P66" i="8"/>
  <c r="Q68" i="8"/>
  <c r="P70" i="8"/>
  <c r="Q72" i="8"/>
  <c r="P74" i="8"/>
  <c r="Q76" i="8"/>
  <c r="P78" i="8"/>
  <c r="Q80" i="8"/>
  <c r="P82" i="8"/>
  <c r="Q84" i="8"/>
  <c r="P86" i="8"/>
  <c r="Q88" i="8"/>
  <c r="P90" i="8"/>
  <c r="Q92" i="8"/>
  <c r="P94" i="8"/>
  <c r="Q96" i="8"/>
  <c r="P98" i="8"/>
  <c r="Q100" i="8"/>
  <c r="P102" i="8"/>
  <c r="Q104" i="8"/>
  <c r="R105" i="8"/>
  <c r="O106" i="8"/>
  <c r="P107" i="8"/>
  <c r="Q108" i="8"/>
  <c r="R109" i="8"/>
  <c r="O110" i="8"/>
  <c r="P111" i="8"/>
  <c r="Q112" i="8"/>
  <c r="R113" i="8"/>
  <c r="R6" i="8"/>
  <c r="O7" i="8"/>
  <c r="Q17" i="8"/>
  <c r="Q27" i="8"/>
  <c r="P28" i="8"/>
  <c r="R38" i="8"/>
  <c r="O39" i="8"/>
  <c r="R52" i="8"/>
  <c r="O53" i="8"/>
  <c r="R54" i="8"/>
  <c r="O55" i="8"/>
  <c r="R56" i="8"/>
  <c r="O57" i="8"/>
  <c r="R58" i="8"/>
  <c r="O59" i="8"/>
  <c r="R60" i="8"/>
  <c r="O61" i="8"/>
  <c r="R62" i="8"/>
  <c r="O63" i="8"/>
  <c r="R64" i="8"/>
  <c r="O65" i="8"/>
  <c r="R66" i="8"/>
  <c r="O67" i="8"/>
  <c r="R68" i="8"/>
  <c r="O69" i="8"/>
  <c r="R70" i="8"/>
  <c r="O71" i="8"/>
  <c r="R72" i="8"/>
  <c r="O73" i="8"/>
  <c r="R74" i="8"/>
  <c r="O75" i="8"/>
  <c r="R76" i="8"/>
  <c r="O77" i="8"/>
  <c r="R78" i="8"/>
  <c r="O79" i="8"/>
  <c r="R80" i="8"/>
  <c r="O81" i="8"/>
  <c r="R82" i="8"/>
  <c r="O83" i="8"/>
  <c r="R84" i="8"/>
  <c r="O85" i="8"/>
  <c r="R86" i="8"/>
  <c r="O87" i="8"/>
  <c r="R88" i="8"/>
  <c r="O89" i="8"/>
  <c r="R90" i="8"/>
  <c r="O91" i="8"/>
  <c r="R92" i="8"/>
  <c r="O93" i="8"/>
  <c r="R94" i="8"/>
  <c r="O95" i="8"/>
  <c r="R96" i="8"/>
  <c r="O97" i="8"/>
  <c r="R98" i="8"/>
  <c r="O99" i="8"/>
  <c r="R100" i="8"/>
  <c r="O101" i="8"/>
  <c r="R102" i="8"/>
  <c r="O103" i="8"/>
  <c r="R104" i="8"/>
  <c r="O105" i="8"/>
  <c r="R108" i="8"/>
  <c r="O109" i="8"/>
  <c r="R112" i="8"/>
  <c r="O113" i="8"/>
  <c r="R114" i="8"/>
  <c r="O115" i="8"/>
  <c r="P116" i="8"/>
  <c r="Q117" i="8"/>
  <c r="R118" i="8"/>
  <c r="O119" i="8"/>
  <c r="P120" i="8"/>
  <c r="Q121" i="8"/>
  <c r="R122" i="8"/>
  <c r="O123" i="8"/>
  <c r="P124" i="8"/>
  <c r="Q125" i="8"/>
  <c r="R126" i="8"/>
  <c r="O127" i="8"/>
  <c r="P128" i="8"/>
  <c r="Q129" i="8"/>
  <c r="R130" i="8"/>
  <c r="O131" i="8"/>
  <c r="P132" i="8"/>
  <c r="R134" i="8"/>
  <c r="P136" i="8"/>
  <c r="Q3" i="8"/>
  <c r="P4" i="8"/>
  <c r="R14" i="8"/>
  <c r="O15" i="8"/>
  <c r="Q25" i="8"/>
  <c r="Q35" i="8"/>
  <c r="P36" i="8"/>
  <c r="R49" i="8"/>
  <c r="O50" i="8"/>
  <c r="Q105" i="8"/>
  <c r="P106" i="8"/>
  <c r="Q109" i="8"/>
  <c r="P110" i="8"/>
  <c r="Q113" i="8"/>
  <c r="O114" i="8"/>
  <c r="P115" i="8"/>
  <c r="Q116" i="8"/>
  <c r="R117" i="8"/>
  <c r="O118" i="8"/>
  <c r="P119" i="8"/>
  <c r="Q120" i="8"/>
  <c r="R121" i="8"/>
  <c r="O122" i="8"/>
  <c r="P123" i="8"/>
  <c r="Q124" i="8"/>
  <c r="R125" i="8"/>
  <c r="O126" i="8"/>
  <c r="P127" i="8"/>
  <c r="Q128" i="8"/>
  <c r="R129" i="8"/>
  <c r="O130" i="8"/>
  <c r="P131" i="8"/>
  <c r="Q132" i="8"/>
  <c r="R133" i="8"/>
  <c r="O134" i="8"/>
  <c r="P135" i="8"/>
  <c r="Q136" i="8"/>
  <c r="R137" i="8"/>
  <c r="O138" i="8"/>
  <c r="R2" i="8"/>
  <c r="O137" i="8"/>
  <c r="P138" i="8"/>
  <c r="Q2" i="8"/>
  <c r="Q9" i="8"/>
  <c r="P20" i="8"/>
  <c r="R30" i="8"/>
  <c r="R45" i="8"/>
  <c r="O46" i="8"/>
  <c r="Q107" i="8"/>
  <c r="Q111" i="8"/>
  <c r="R115" i="8"/>
  <c r="O116" i="8"/>
  <c r="Q118" i="8"/>
  <c r="O120" i="8"/>
  <c r="Q122" i="8"/>
  <c r="O124" i="8"/>
  <c r="Q126" i="8"/>
  <c r="O128" i="8"/>
  <c r="Q130" i="8"/>
  <c r="O132" i="8"/>
  <c r="Q134" i="8"/>
  <c r="O136" i="8"/>
  <c r="Q138" i="8"/>
  <c r="O135" i="8"/>
  <c r="R138" i="8"/>
  <c r="Q11" i="8"/>
  <c r="P12" i="8"/>
  <c r="R22" i="8"/>
  <c r="O23" i="8"/>
  <c r="Q33" i="8"/>
  <c r="R106" i="8"/>
  <c r="O107" i="8"/>
  <c r="R110" i="8"/>
  <c r="O111" i="8"/>
  <c r="P114" i="8"/>
  <c r="Q115" i="8"/>
  <c r="R116" i="8"/>
  <c r="O117" i="8"/>
  <c r="P118" i="8"/>
  <c r="Q119" i="8"/>
  <c r="R120" i="8"/>
  <c r="O121" i="8"/>
  <c r="P122" i="8"/>
  <c r="Q123" i="8"/>
  <c r="R124" i="8"/>
  <c r="O125" i="8"/>
  <c r="P126" i="8"/>
  <c r="Q127" i="8"/>
  <c r="R128" i="8"/>
  <c r="O129" i="8"/>
  <c r="P130" i="8"/>
  <c r="Q131" i="8"/>
  <c r="R132" i="8"/>
  <c r="O133" i="8"/>
  <c r="P134" i="8"/>
  <c r="Q135" i="8"/>
  <c r="R136" i="8"/>
  <c r="Q19" i="8"/>
  <c r="O31" i="8"/>
  <c r="Q41" i="8"/>
  <c r="P108" i="8"/>
  <c r="P112" i="8"/>
  <c r="Q114" i="8"/>
  <c r="P117" i="8"/>
  <c r="R119" i="8"/>
  <c r="P121" i="8"/>
  <c r="R123" i="8"/>
  <c r="P125" i="8"/>
  <c r="R127" i="8"/>
  <c r="P129" i="8"/>
  <c r="R131" i="8"/>
  <c r="P133" i="8"/>
  <c r="R135" i="8"/>
  <c r="P137" i="8"/>
  <c r="P2" i="8"/>
  <c r="Q133" i="8"/>
  <c r="Q137" i="8"/>
  <c r="O2" i="8"/>
  <c r="AZ58" i="8" a="1"/>
  <c r="AZ58" i="8" s="1"/>
  <c r="AG58" i="8" s="1"/>
  <c r="AZ60" i="8" a="1"/>
  <c r="AZ60" i="8" s="1"/>
  <c r="AG60" i="8" s="1"/>
  <c r="AZ61" i="8" a="1"/>
  <c r="AZ61" i="8" s="1"/>
  <c r="AG61" i="8" s="1"/>
  <c r="AY54" i="8" a="1"/>
  <c r="AY54" i="8" s="1"/>
  <c r="AF54" i="8" s="1"/>
  <c r="AZ56" i="8" a="1"/>
  <c r="AZ56" i="8" s="1"/>
  <c r="AG56" i="8" s="1"/>
  <c r="AZ57" i="8" a="1"/>
  <c r="AZ57" i="8" s="1"/>
  <c r="AG57" i="8" s="1"/>
  <c r="AZ59" i="8" a="1"/>
  <c r="AZ59" i="8" s="1"/>
  <c r="AG59" i="8" s="1"/>
  <c r="AZ62" i="8" a="1"/>
  <c r="AZ62" i="8" s="1"/>
  <c r="AG62" i="8" s="1"/>
</calcChain>
</file>

<file path=xl/connections.xml><?xml version="1.0" encoding="utf-8"?>
<connections xmlns="http://schemas.openxmlformats.org/spreadsheetml/2006/main">
  <connection id="1" name="연결" type="4" refreshedVersion="4" background="1" saveData="1">
    <webPr sourceData="1" parsePre="1" consecutive="1" xl2000="1" url="http://www.lghausys.co.kr/upload/alwindow/data/Recent_AL.html"/>
  </connection>
</connections>
</file>

<file path=xl/sharedStrings.xml><?xml version="1.0" encoding="utf-8"?>
<sst xmlns="http://schemas.openxmlformats.org/spreadsheetml/2006/main" count="5036" uniqueCount="1377">
  <si>
    <t>제품코드</t>
    <phoneticPr fontId="1" type="noConversion"/>
  </si>
  <si>
    <t>재질</t>
    <phoneticPr fontId="1" type="noConversion"/>
  </si>
  <si>
    <t>외기직접면 사용조건</t>
    <phoneticPr fontId="1" type="noConversion"/>
  </si>
  <si>
    <t>작동방식</t>
    <phoneticPr fontId="1" type="noConversion"/>
  </si>
  <si>
    <t>구분</t>
    <phoneticPr fontId="1" type="noConversion"/>
  </si>
  <si>
    <t>시리즈명(영문)</t>
    <phoneticPr fontId="1" type="noConversion"/>
  </si>
  <si>
    <t>시리즈명(한글)</t>
    <phoneticPr fontId="1" type="noConversion"/>
  </si>
  <si>
    <t>시리즈 제품명</t>
    <phoneticPr fontId="1" type="noConversion"/>
  </si>
  <si>
    <t>제품두께(mm)</t>
    <phoneticPr fontId="1" type="noConversion"/>
  </si>
  <si>
    <t>제품형태</t>
    <phoneticPr fontId="1" type="noConversion"/>
  </si>
  <si>
    <t>판매구분</t>
    <phoneticPr fontId="1" type="noConversion"/>
  </si>
  <si>
    <t>특시판사양 상이</t>
    <phoneticPr fontId="1" type="noConversion"/>
  </si>
  <si>
    <t>AL</t>
    <phoneticPr fontId="1" type="noConversion"/>
  </si>
  <si>
    <t>실내면,발코니면</t>
    <phoneticPr fontId="1" type="noConversion"/>
  </si>
  <si>
    <t>Lift &amp; Slide(기능성미서기)</t>
  </si>
  <si>
    <t>Slide &amp; Parallel Seal(수평밀착미서기)</t>
    <phoneticPr fontId="1" type="noConversion"/>
  </si>
  <si>
    <t>Tilt &amp; Turn(기능성여닫이)</t>
  </si>
  <si>
    <t>Side Hung(여닫이)</t>
    <phoneticPr fontId="1" type="noConversion"/>
  </si>
  <si>
    <t>Top Hung(여닫이)</t>
    <phoneticPr fontId="1" type="noConversion"/>
  </si>
  <si>
    <t>Turning Door(여닫이 도어)</t>
    <phoneticPr fontId="1" type="noConversion"/>
  </si>
  <si>
    <t>시스템창</t>
    <phoneticPr fontId="1" type="noConversion"/>
  </si>
  <si>
    <t>S-WINDOW</t>
    <phoneticPr fontId="1" type="noConversion"/>
  </si>
  <si>
    <t>SUPER-SLIM</t>
    <phoneticPr fontId="1" type="noConversion"/>
  </si>
  <si>
    <t>VIEW-PLUS</t>
    <phoneticPr fontId="1" type="noConversion"/>
  </si>
  <si>
    <t>뷰플러스</t>
    <phoneticPr fontId="1" type="noConversion"/>
  </si>
  <si>
    <t>수퍼슬림</t>
    <phoneticPr fontId="1" type="noConversion"/>
  </si>
  <si>
    <t>TT단창</t>
    <phoneticPr fontId="1" type="noConversion"/>
  </si>
  <si>
    <t>SH단창</t>
    <phoneticPr fontId="1" type="noConversion"/>
  </si>
  <si>
    <t>TH단창</t>
    <phoneticPr fontId="1" type="noConversion"/>
  </si>
  <si>
    <t>TT단창</t>
    <phoneticPr fontId="1" type="noConversion"/>
  </si>
  <si>
    <t>SH단창</t>
    <phoneticPr fontId="1" type="noConversion"/>
  </si>
  <si>
    <t>TH단창</t>
    <phoneticPr fontId="1" type="noConversion"/>
  </si>
  <si>
    <t>1등급AL</t>
    <phoneticPr fontId="1" type="noConversion"/>
  </si>
  <si>
    <t>여닫이 도어</t>
    <phoneticPr fontId="1" type="noConversion"/>
  </si>
  <si>
    <t>LS단창</t>
    <phoneticPr fontId="1" type="noConversion"/>
  </si>
  <si>
    <t>LS단창</t>
    <phoneticPr fontId="1" type="noConversion"/>
  </si>
  <si>
    <t>입면분할가능</t>
    <phoneticPr fontId="1" type="noConversion"/>
  </si>
  <si>
    <t>전체</t>
    <phoneticPr fontId="1" type="noConversion"/>
  </si>
  <si>
    <t>소개자료 있음</t>
    <phoneticPr fontId="1" type="noConversion"/>
  </si>
  <si>
    <t>소개자료(특판별도) 있음</t>
    <phoneticPr fontId="1" type="noConversion"/>
  </si>
  <si>
    <t>리플렛 있음</t>
    <phoneticPr fontId="1" type="noConversion"/>
  </si>
  <si>
    <t>레퍼런스 있음</t>
    <phoneticPr fontId="1" type="noConversion"/>
  </si>
  <si>
    <t>시방서 있음</t>
    <phoneticPr fontId="1" type="noConversion"/>
  </si>
  <si>
    <t>내풍압사양 있음</t>
    <phoneticPr fontId="1" type="noConversion"/>
  </si>
  <si>
    <t>HELP 있음</t>
    <phoneticPr fontId="1" type="noConversion"/>
  </si>
  <si>
    <t>있음</t>
    <phoneticPr fontId="1" type="noConversion"/>
  </si>
  <si>
    <t>구분코드(수식)</t>
    <phoneticPr fontId="1" type="noConversion"/>
  </si>
  <si>
    <t>중복</t>
    <phoneticPr fontId="1" type="noConversion"/>
  </si>
  <si>
    <t>제품코드</t>
    <phoneticPr fontId="1" type="noConversion"/>
  </si>
  <si>
    <t>기존유리코드</t>
    <phoneticPr fontId="1" type="noConversion"/>
  </si>
  <si>
    <t>간봉코드</t>
    <phoneticPr fontId="1" type="noConversion"/>
  </si>
  <si>
    <t>번호</t>
    <phoneticPr fontId="1" type="noConversion"/>
  </si>
  <si>
    <t>유리외부</t>
    <phoneticPr fontId="1" type="noConversion"/>
  </si>
  <si>
    <t>유리외부(하부)</t>
    <phoneticPr fontId="1" type="noConversion"/>
  </si>
  <si>
    <t>유리내부</t>
    <phoneticPr fontId="1" type="noConversion"/>
  </si>
  <si>
    <t>유리내부(하부)</t>
    <phoneticPr fontId="1" type="noConversion"/>
  </si>
  <si>
    <t>에너지등급</t>
    <phoneticPr fontId="1" type="noConversion"/>
  </si>
  <si>
    <t>334FGLL2R5</t>
  </si>
  <si>
    <t>334FGEE2R5</t>
  </si>
  <si>
    <t>224FFGE1R6</t>
  </si>
  <si>
    <t>226FFGE1R5</t>
  </si>
  <si>
    <t>351FEGE2A5</t>
  </si>
  <si>
    <t>343FGDD2R5</t>
  </si>
  <si>
    <t>343FGEE2R5</t>
  </si>
  <si>
    <t>343FEGE2R5</t>
  </si>
  <si>
    <t>642LLML2A6</t>
  </si>
  <si>
    <t>226FFEL1R5</t>
  </si>
  <si>
    <t>224FFGG1A5</t>
  </si>
  <si>
    <t>224FFGE1R5</t>
  </si>
  <si>
    <t>224FFGD1R5</t>
  </si>
  <si>
    <t>351FEGE2R5</t>
  </si>
  <si>
    <t>226FFME1R5</t>
  </si>
  <si>
    <t>344FGEE2R5</t>
  </si>
  <si>
    <t>343FGEE2A5</t>
  </si>
  <si>
    <t>444GGGE1R5</t>
  </si>
  <si>
    <t>224FFGE1A5</t>
  </si>
  <si>
    <t>347FGEE2R5</t>
  </si>
  <si>
    <t>334FEEM2R5</t>
  </si>
  <si>
    <t>A70PTT</t>
  </si>
  <si>
    <t>A70PTT</t>
    <phoneticPr fontId="1" type="noConversion"/>
  </si>
  <si>
    <t>A70PSH</t>
  </si>
  <si>
    <t>A70PSH</t>
    <phoneticPr fontId="1" type="noConversion"/>
  </si>
  <si>
    <t>A70PTH</t>
  </si>
  <si>
    <t>A70PTH</t>
    <phoneticPr fontId="1" type="noConversion"/>
  </si>
  <si>
    <t>A80PTT</t>
  </si>
  <si>
    <t>A80PTT</t>
    <phoneticPr fontId="1" type="noConversion"/>
  </si>
  <si>
    <t>A80PSH</t>
    <phoneticPr fontId="1" type="noConversion"/>
  </si>
  <si>
    <t>A80PTH</t>
    <phoneticPr fontId="1" type="noConversion"/>
  </si>
  <si>
    <t>A90PTT</t>
    <phoneticPr fontId="1" type="noConversion"/>
  </si>
  <si>
    <t>A100PTT</t>
  </si>
  <si>
    <t>A100PTT</t>
    <phoneticPr fontId="1" type="noConversion"/>
  </si>
  <si>
    <t>A100PDR</t>
    <phoneticPr fontId="1" type="noConversion"/>
  </si>
  <si>
    <t>A150PLS</t>
    <phoneticPr fontId="1" type="noConversion"/>
  </si>
  <si>
    <t>A200PLS</t>
  </si>
  <si>
    <t>A200PLS</t>
    <phoneticPr fontId="1" type="noConversion"/>
  </si>
  <si>
    <t>A245PLS</t>
  </si>
  <si>
    <t>A245PLS</t>
    <phoneticPr fontId="1" type="noConversion"/>
  </si>
  <si>
    <t>A210PPS</t>
  </si>
  <si>
    <t>A210PPS</t>
    <phoneticPr fontId="1" type="noConversion"/>
  </si>
  <si>
    <t>A70PDR</t>
  </si>
  <si>
    <t>S34</t>
  </si>
  <si>
    <t>A70PDR</t>
    <phoneticPr fontId="1" type="noConversion"/>
  </si>
  <si>
    <t>AL</t>
    <phoneticPr fontId="1" type="noConversion"/>
  </si>
  <si>
    <t>여닫이 도어</t>
    <phoneticPr fontId="1" type="noConversion"/>
  </si>
  <si>
    <t>A130PLS</t>
    <phoneticPr fontId="1" type="noConversion"/>
  </si>
  <si>
    <t>A90PTHSH</t>
    <phoneticPr fontId="1" type="noConversion"/>
  </si>
  <si>
    <t>W95PPJT</t>
    <phoneticPr fontId="1" type="noConversion"/>
  </si>
  <si>
    <t>LGH-TW14-007</t>
  </si>
  <si>
    <t>LGH-TW14-016</t>
  </si>
  <si>
    <t>LGH-TW14-036</t>
  </si>
  <si>
    <t>LGH-TW15-002</t>
  </si>
  <si>
    <t>LGH-TW16-040</t>
  </si>
  <si>
    <t>LGH-TW17-029</t>
  </si>
  <si>
    <t>LGH-TW17-084</t>
  </si>
  <si>
    <t>LGH-TW18-028</t>
  </si>
  <si>
    <t>LGH-TW14-005</t>
  </si>
  <si>
    <t>LGH-TW14-011</t>
  </si>
  <si>
    <t>LGH-TW14-033</t>
  </si>
  <si>
    <t>LGH-TW14-037</t>
  </si>
  <si>
    <t>LGH-TW15-003</t>
  </si>
  <si>
    <t>LGH-TW15-027</t>
  </si>
  <si>
    <t>LGH-TW16-003</t>
  </si>
  <si>
    <t>LGH-TW16-041</t>
  </si>
  <si>
    <t>LGH-TW16-094</t>
  </si>
  <si>
    <t>LGH-TW17-087</t>
  </si>
  <si>
    <t>LGH-TW18-017</t>
  </si>
  <si>
    <t>LGH-TW18-029</t>
  </si>
  <si>
    <t>LGH-TW14-006</t>
  </si>
  <si>
    <t>LGH-TW14-008</t>
  </si>
  <si>
    <t>LGH-TW14-012</t>
  </si>
  <si>
    <t>LGH-TW14-034</t>
  </si>
  <si>
    <t>LGH-TW14-040</t>
  </si>
  <si>
    <t>LGH-TW15-013</t>
  </si>
  <si>
    <t>LGH-TW16-004</t>
  </si>
  <si>
    <t>LGH-TW17-011</t>
  </si>
  <si>
    <t>LGH-TW17-088</t>
  </si>
  <si>
    <t>LGH-TW18-018</t>
  </si>
  <si>
    <t>LGH-TW18-030</t>
  </si>
  <si>
    <t>LGH-TW14-009</t>
  </si>
  <si>
    <t>LGH-TW14-015</t>
  </si>
  <si>
    <t>LGH-TW14-035</t>
  </si>
  <si>
    <t>LGH-TW14-041</t>
  </si>
  <si>
    <t>LGH-TW16-038</t>
  </si>
  <si>
    <t>LGH-TW17-028</t>
  </si>
  <si>
    <t>LGH-TW18-027</t>
  </si>
  <si>
    <t>성적번호</t>
    <phoneticPr fontId="1" type="noConversion"/>
  </si>
  <si>
    <t>기밀(역학)</t>
  </si>
  <si>
    <t>수밀(역학)</t>
  </si>
  <si>
    <t>내풍압(역학)</t>
  </si>
  <si>
    <t>차음</t>
  </si>
  <si>
    <t>차음</t>
    <phoneticPr fontId="1" type="noConversion"/>
  </si>
  <si>
    <t>결로2지역</t>
  </si>
  <si>
    <t>결로3지역</t>
  </si>
  <si>
    <t>침입저항</t>
  </si>
  <si>
    <t>에너지단열</t>
    <phoneticPr fontId="1" type="noConversion"/>
  </si>
  <si>
    <t>에너지기밀</t>
    <phoneticPr fontId="1" type="noConversion"/>
  </si>
  <si>
    <t>단열(개별)</t>
    <phoneticPr fontId="1" type="noConversion"/>
  </si>
  <si>
    <t>기밀(역학)</t>
    <phoneticPr fontId="1" type="noConversion"/>
  </si>
  <si>
    <t>수밀(역학)</t>
    <phoneticPr fontId="1" type="noConversion"/>
  </si>
  <si>
    <t>내풍압(역학)</t>
    <phoneticPr fontId="1" type="noConversion"/>
  </si>
  <si>
    <t>결로2지역</t>
    <phoneticPr fontId="1" type="noConversion"/>
  </si>
  <si>
    <t>결로3지역</t>
    <phoneticPr fontId="1" type="noConversion"/>
  </si>
  <si>
    <t>침입저항</t>
    <phoneticPr fontId="1" type="noConversion"/>
  </si>
  <si>
    <t>에너지등급</t>
  </si>
  <si>
    <t>T</t>
  </si>
  <si>
    <t>TW</t>
  </si>
  <si>
    <t/>
  </si>
  <si>
    <t>3등급</t>
  </si>
  <si>
    <t>1등급</t>
  </si>
  <si>
    <t>22mm(5그린+12공기+5로이)</t>
  </si>
  <si>
    <t>A</t>
  </si>
  <si>
    <t>TA</t>
  </si>
  <si>
    <t>2등급</t>
  </si>
  <si>
    <t>5등급</t>
  </si>
  <si>
    <t>24mm(5일반+14공기+5일반)</t>
  </si>
  <si>
    <t>4등급</t>
  </si>
  <si>
    <t>22mm(5일반+12공기+5로이)</t>
  </si>
  <si>
    <t>AP273PLS</t>
  </si>
  <si>
    <t>LGH-TA14-185</t>
  </si>
  <si>
    <t>LGH-TA15-031</t>
  </si>
  <si>
    <t>24mm(5수퍼로이+14아르곤+5수퍼로이)</t>
  </si>
  <si>
    <t>24mm(6일반+12공기+6로이)</t>
  </si>
  <si>
    <t>A68PFD</t>
  </si>
  <si>
    <t>LGH-TA15-251</t>
  </si>
  <si>
    <t>LGH-TA16-166</t>
  </si>
  <si>
    <t>43mm(5수퍼로이+14아르곤+5일반+14아르곤+5수퍼로이)</t>
  </si>
  <si>
    <t>LGH-TA16-205</t>
  </si>
  <si>
    <t>24mm(5일반+14아르곤+5수퍼로이)</t>
  </si>
  <si>
    <t>43mm(5일반+14아르곤+5수퍼로이+14아르곤+5수퍼로이)</t>
  </si>
  <si>
    <t>34mm(5일반+10아르곤+5로이+9아르곤+5로이)</t>
  </si>
  <si>
    <t>26mm(5일반+16아르곤+5수퍼로이)</t>
  </si>
  <si>
    <t>LGH-WA14-029</t>
  </si>
  <si>
    <t>LGH-WA14-030</t>
  </si>
  <si>
    <t>LGH-WA14-031</t>
  </si>
  <si>
    <t>LGH-WA14-034</t>
  </si>
  <si>
    <t>LGH-WA15-010</t>
  </si>
  <si>
    <t>LGH-WA15-011</t>
  </si>
  <si>
    <t>LGH-WA15-118</t>
  </si>
  <si>
    <t>LGH-WA15-313</t>
  </si>
  <si>
    <t>LGH-WA16-030</t>
  </si>
  <si>
    <t>LGH-WA16-031</t>
  </si>
  <si>
    <t>LGH-WA16-073</t>
  </si>
  <si>
    <t>LGH-WA16-074</t>
  </si>
  <si>
    <t>LGH-WA16-075</t>
  </si>
  <si>
    <t>LGH-WA16-264</t>
  </si>
  <si>
    <t>LGH-WA16-265</t>
  </si>
  <si>
    <t>LGH-WA17-005</t>
  </si>
  <si>
    <t>LGH-WA17-013</t>
  </si>
  <si>
    <t>LGH-WA17-014</t>
  </si>
  <si>
    <t>LGH-TA17-024</t>
  </si>
  <si>
    <t>LGH-TA17-025</t>
  </si>
  <si>
    <t>LGH-TA17-035</t>
  </si>
  <si>
    <t>A100PDR</t>
  </si>
  <si>
    <t>51mm(5수퍼로이+18공기+5일반+18공기+5수퍼로이)</t>
  </si>
  <si>
    <t>LGH-TA17-063</t>
  </si>
  <si>
    <t>LGH-WA17-059</t>
  </si>
  <si>
    <t>결로1지역</t>
  </si>
  <si>
    <t>LGH-TA17-102</t>
  </si>
  <si>
    <t>43mm(5일반+14아르곤+5더블로이+14아르곤+5더블로이)</t>
  </si>
  <si>
    <t>LGH-WA17-250</t>
  </si>
  <si>
    <t>LGH-WA17-251</t>
  </si>
  <si>
    <t>LGH-WA17-273</t>
  </si>
  <si>
    <t>LGH-WA17-274</t>
  </si>
  <si>
    <t>LGH-WA17-275</t>
  </si>
  <si>
    <t>LGH-WA17-286</t>
  </si>
  <si>
    <t>LGH-TA17-329</t>
  </si>
  <si>
    <t>LGH-TA17-330</t>
  </si>
  <si>
    <t>LGH-TA18-001</t>
  </si>
  <si>
    <t>LGH-WA18-101</t>
  </si>
  <si>
    <t>LGH-WA18-102</t>
  </si>
  <si>
    <t>LGH-WA18-103</t>
  </si>
  <si>
    <t>LGH-TA18-117</t>
  </si>
  <si>
    <t>LGH-WA18-130</t>
  </si>
  <si>
    <t>42mm(6로이+12아르곤+6일반+12아르곤+6로이)</t>
  </si>
  <si>
    <t>LGH-TW13-080</t>
    <phoneticPr fontId="1" type="noConversion"/>
  </si>
  <si>
    <t>에너지등급</t>
    <phoneticPr fontId="1" type="noConversion"/>
  </si>
  <si>
    <t>26.14mm(7.14접합+14아르곤+5수퍼로이)</t>
    <phoneticPr fontId="1" type="noConversion"/>
  </si>
  <si>
    <t>T</t>
    <phoneticPr fontId="1" type="noConversion"/>
  </si>
  <si>
    <t>44mm(5일반+14아르곤+5수퍼로이+15아르곤+5수퍼로이)</t>
    <phoneticPr fontId="1" type="noConversion"/>
  </si>
  <si>
    <t>43mm(5일반+14공기+5수퍼로이+14공기+5수퍼로이)</t>
    <phoneticPr fontId="1" type="noConversion"/>
  </si>
  <si>
    <t>34mm(5일반+9아르곤+6로이+9아르곤+5로이)</t>
    <phoneticPr fontId="1" type="noConversion"/>
  </si>
  <si>
    <t>34mm(5일반+10아르곤+5수퍼로이+9아르곤+5수퍼로이)</t>
    <phoneticPr fontId="1" type="noConversion"/>
  </si>
  <si>
    <t>24mm(6일반+12아르곤+6수퍼로이)</t>
    <phoneticPr fontId="1" type="noConversion"/>
  </si>
  <si>
    <t>24mm(5일반+14아르곤+5수퍼로이)</t>
    <phoneticPr fontId="1" type="noConversion"/>
  </si>
  <si>
    <t>24mm(5일반+14공기+5일반)</t>
    <phoneticPr fontId="1" type="noConversion"/>
  </si>
  <si>
    <t>T</t>
    <phoneticPr fontId="1" type="noConversion"/>
  </si>
  <si>
    <t>43mm(5수퍼로이+14아르곤+5일반+14아르곤+5수퍼로이)</t>
    <phoneticPr fontId="1" type="noConversion"/>
  </si>
  <si>
    <t>43mm(5일반+14아르곤+5수퍼로이+14아르곤+5수퍼로이)</t>
    <phoneticPr fontId="1" type="noConversion"/>
  </si>
  <si>
    <t>24mm(6일반+12공기+6로이)</t>
    <phoneticPr fontId="1" type="noConversion"/>
  </si>
  <si>
    <t>26.76mm(8.76접합+12공기+6로이)</t>
    <phoneticPr fontId="1" type="noConversion"/>
  </si>
  <si>
    <t>22mm(5일반+12공기+5로이)</t>
    <phoneticPr fontId="1" type="noConversion"/>
  </si>
  <si>
    <t>26mm(5수퍼로이+16아르곤+5로이)</t>
    <phoneticPr fontId="1" type="noConversion"/>
  </si>
  <si>
    <t>단열간봉</t>
    <phoneticPr fontId="1" type="noConversion"/>
  </si>
  <si>
    <t>24mm(5일반+14아르곤+5더블로이)</t>
    <phoneticPr fontId="1" type="noConversion"/>
  </si>
  <si>
    <t>3등급</t>
    <phoneticPr fontId="1" type="noConversion"/>
  </si>
  <si>
    <t>1등급</t>
    <phoneticPr fontId="1" type="noConversion"/>
  </si>
  <si>
    <t>47mm(5일반+16아르곤+5수퍼로이+16아르곤+5수퍼로이)</t>
    <phoneticPr fontId="1" type="noConversion"/>
  </si>
  <si>
    <t>24mm(6일반+12아르곤+5수퍼로이)</t>
    <phoneticPr fontId="1" type="noConversion"/>
  </si>
  <si>
    <t>34mm(5수퍼로이+6아르곤+5수퍼로이+6아르곤+12접합)</t>
    <phoneticPr fontId="1" type="noConversion"/>
  </si>
  <si>
    <t>단열간봉</t>
    <phoneticPr fontId="1" type="noConversion"/>
  </si>
  <si>
    <t>43mm(5일반+14아르곤+5더블로이+14아르곤+5더블로이)</t>
    <phoneticPr fontId="1" type="noConversion"/>
  </si>
  <si>
    <t>LGH-TW18-092</t>
  </si>
  <si>
    <t>LGH-WA18-023</t>
  </si>
  <si>
    <t>LGH-TW18-093</t>
  </si>
  <si>
    <t>LGH-WA18-024</t>
  </si>
  <si>
    <t>LGH-TA18-143</t>
  </si>
  <si>
    <t>LGH-WA14-146</t>
  </si>
  <si>
    <t>A90PTT</t>
  </si>
  <si>
    <t>A220PSL</t>
  </si>
  <si>
    <t>A70SH</t>
  </si>
  <si>
    <t>A90PTHSH</t>
  </si>
  <si>
    <t>A128LS</t>
  </si>
  <si>
    <t>A128SL</t>
  </si>
  <si>
    <t>A80PTH</t>
  </si>
  <si>
    <t>W95PPJT</t>
  </si>
  <si>
    <t>단열(개별)</t>
  </si>
  <si>
    <t>AP250PSL</t>
  </si>
  <si>
    <t>AP270PSL</t>
  </si>
  <si>
    <t>AP250SSL</t>
  </si>
  <si>
    <t>AP260PSL</t>
  </si>
  <si>
    <t>AP130PSL</t>
  </si>
  <si>
    <t>AP130PSL</t>
    <phoneticPr fontId="1" type="noConversion"/>
  </si>
  <si>
    <t>LONCHEL-FAÇADE</t>
  </si>
  <si>
    <t>LONCHEL-FAÇADE</t>
    <phoneticPr fontId="1" type="noConversion"/>
  </si>
  <si>
    <t>LONCHEL-TT</t>
  </si>
  <si>
    <t>LONCHEL-TT</t>
    <phoneticPr fontId="1" type="noConversion"/>
  </si>
  <si>
    <t>LONCHEL-G2-DR</t>
  </si>
  <si>
    <t>LONCHEL-G2-DR</t>
    <phoneticPr fontId="1" type="noConversion"/>
  </si>
  <si>
    <t>LONCHEL-G2-TT</t>
  </si>
  <si>
    <t>LONCHEL-G2-TT</t>
    <phoneticPr fontId="1" type="noConversion"/>
  </si>
  <si>
    <t>LONCHEL-G2-LS</t>
  </si>
  <si>
    <t>LONCHEL-G2-LS</t>
    <phoneticPr fontId="1" type="noConversion"/>
  </si>
  <si>
    <t>LONCHEL-G2-FAÇADE</t>
  </si>
  <si>
    <t>LONCHEL-G2-FAÇADE</t>
    <phoneticPr fontId="1" type="noConversion"/>
  </si>
  <si>
    <t>222FFGL1A5</t>
    <phoneticPr fontId="1" type="noConversion"/>
  </si>
  <si>
    <t>22mm(5일반+12공기+5일반)</t>
    <phoneticPr fontId="1" type="noConversion"/>
  </si>
  <si>
    <t>25.76mm(8.76접합+12공기+5일반)</t>
    <phoneticPr fontId="1" type="noConversion"/>
  </si>
  <si>
    <t>AL, 단열간봉</t>
    <phoneticPr fontId="1" type="noConversion"/>
  </si>
  <si>
    <t>622GLMG2A5</t>
    <phoneticPr fontId="1" type="noConversion"/>
  </si>
  <si>
    <t>WA</t>
    <phoneticPr fontId="1" type="noConversion"/>
  </si>
  <si>
    <t>51mm(5수퍼로이+18아르곤+5일반+18아르곤+5수퍼로이)</t>
    <phoneticPr fontId="1" type="noConversion"/>
  </si>
  <si>
    <t>334FGLL2R5</t>
    <phoneticPr fontId="1" type="noConversion"/>
  </si>
  <si>
    <t>226FFEL1R5</t>
    <phoneticPr fontId="1" type="noConversion"/>
  </si>
  <si>
    <t>24mm(5일반+14아르곤+5일반)</t>
    <phoneticPr fontId="1" type="noConversion"/>
  </si>
  <si>
    <t>224FFGG1A5</t>
    <phoneticPr fontId="1" type="noConversion"/>
  </si>
  <si>
    <t>24mm(5일반+14아르곤+5더블로이)</t>
    <phoneticPr fontId="1" type="noConversion"/>
  </si>
  <si>
    <t>224FFGD1R5</t>
    <phoneticPr fontId="1" type="noConversion"/>
  </si>
  <si>
    <t>LONCHEL-G2-TT</t>
    <phoneticPr fontId="1" type="noConversion"/>
  </si>
  <si>
    <t>343FEGE2R5</t>
    <phoneticPr fontId="1" type="noConversion"/>
  </si>
  <si>
    <t>224FFEE1R5</t>
    <phoneticPr fontId="1" type="noConversion"/>
  </si>
  <si>
    <t>25.76mm(10.76접합+12공기+5로이)</t>
    <phoneticPr fontId="1" type="noConversion"/>
  </si>
  <si>
    <t>622LLML2A5</t>
    <phoneticPr fontId="1" type="noConversion"/>
  </si>
  <si>
    <t>27.76mm(10.76접합+12공기+5로이)</t>
    <phoneticPr fontId="1" type="noConversion"/>
  </si>
  <si>
    <t>16mm(5일반+6공기+5일반)</t>
    <phoneticPr fontId="1" type="noConversion"/>
  </si>
  <si>
    <t>19.76mm(8.76접합+6공기+5일반)</t>
    <phoneticPr fontId="1" type="noConversion"/>
  </si>
  <si>
    <t>422GLMG1A5</t>
    <phoneticPr fontId="1" type="noConversion"/>
  </si>
  <si>
    <t>466GGMG1A5</t>
    <phoneticPr fontId="1" type="noConversion"/>
  </si>
  <si>
    <t>26.76(8.76+12공기+6로이)</t>
    <phoneticPr fontId="1" type="noConversion"/>
  </si>
  <si>
    <t>642LLML2A6</t>
    <phoneticPr fontId="1" type="noConversion"/>
  </si>
  <si>
    <t>351FEGE2R5</t>
    <phoneticPr fontId="1" type="noConversion"/>
  </si>
  <si>
    <t>51mm(5수퍼로이+18아르곤+5일반+18아르곤+5수퍼로이)</t>
    <phoneticPr fontId="1" type="noConversion"/>
  </si>
  <si>
    <t>343FGDD2R5</t>
    <phoneticPr fontId="1" type="noConversion"/>
  </si>
  <si>
    <t>342FLGL2R6</t>
    <phoneticPr fontId="1" type="noConversion"/>
  </si>
  <si>
    <t>222FFGE1R5</t>
    <phoneticPr fontId="1" type="noConversion"/>
  </si>
  <si>
    <t>22mm(5일반+12아르곤+5수퍼로이)</t>
    <phoneticPr fontId="1" type="noConversion"/>
  </si>
  <si>
    <t>343FEGE2R5</t>
    <phoneticPr fontId="1" type="noConversion"/>
  </si>
  <si>
    <t>단열간봉</t>
    <phoneticPr fontId="1" type="noConversion"/>
  </si>
  <si>
    <t>43mm(5수퍼로이+14아르곤+5일반+5아르곤+5수퍼로이)</t>
    <phoneticPr fontId="1" type="noConversion"/>
  </si>
  <si>
    <t>28.76mm(10.76접합+12공기+6로이)</t>
    <phoneticPr fontId="1" type="noConversion"/>
  </si>
  <si>
    <t>644LLML2A6</t>
    <phoneticPr fontId="1" type="noConversion"/>
  </si>
  <si>
    <t>AP250PSL</t>
    <phoneticPr fontId="1" type="noConversion"/>
  </si>
  <si>
    <t>43mm(5일반+14공기+5일반+14공기+5일반)</t>
    <phoneticPr fontId="1" type="noConversion"/>
  </si>
  <si>
    <t>343FGGG2A5</t>
    <phoneticPr fontId="1" type="noConversion"/>
  </si>
  <si>
    <t>24mm(6일반+12공기+5로이)</t>
    <phoneticPr fontId="1" type="noConversion"/>
  </si>
  <si>
    <t>26.76mm(8.76접합+12공기+6로이)</t>
    <phoneticPr fontId="1" type="noConversion"/>
  </si>
  <si>
    <t>224FFGE1R5</t>
    <phoneticPr fontId="1" type="noConversion"/>
  </si>
  <si>
    <t>444GGGE2R5</t>
    <phoneticPr fontId="1" type="noConversion"/>
  </si>
  <si>
    <t>226FFME1R5</t>
    <phoneticPr fontId="1" type="noConversion"/>
  </si>
  <si>
    <t>LONCHEL-G2-FAÇADE</t>
    <phoneticPr fontId="1" type="noConversion"/>
  </si>
  <si>
    <t>422GLML1A5</t>
    <phoneticPr fontId="1" type="noConversion"/>
  </si>
  <si>
    <t>22mm(5그린+12아르곤+5로이)</t>
    <phoneticPr fontId="1" type="noConversion"/>
  </si>
  <si>
    <t>25.76mm(8.76접합+12아르곤+5로이)</t>
    <phoneticPr fontId="1" type="noConversion"/>
  </si>
  <si>
    <t>622LLML2R5</t>
    <phoneticPr fontId="1" type="noConversion"/>
  </si>
  <si>
    <t>32mm(10일반+12아르곤+10일반)</t>
    <phoneticPr fontId="1" type="noConversion"/>
  </si>
  <si>
    <t>232FFGG1R0</t>
    <phoneticPr fontId="1" type="noConversion"/>
  </si>
  <si>
    <t>43mm(5수퍼로이+14아르곤+5일반+514아르곤+5수퍼로이)</t>
    <phoneticPr fontId="1" type="noConversion"/>
  </si>
  <si>
    <t>343FGEE2R5</t>
    <phoneticPr fontId="1" type="noConversion"/>
  </si>
  <si>
    <t>S34</t>
    <phoneticPr fontId="1" type="noConversion"/>
  </si>
  <si>
    <t>2등급</t>
    <phoneticPr fontId="1" type="noConversion"/>
  </si>
  <si>
    <t>50등급</t>
    <phoneticPr fontId="1" type="noConversion"/>
  </si>
  <si>
    <t>400등급</t>
    <phoneticPr fontId="1" type="noConversion"/>
  </si>
  <si>
    <t>35등급</t>
    <phoneticPr fontId="1" type="noConversion"/>
  </si>
  <si>
    <t>400등급</t>
    <phoneticPr fontId="1" type="noConversion"/>
  </si>
  <si>
    <t>15등급</t>
    <phoneticPr fontId="1" type="noConversion"/>
  </si>
  <si>
    <t>240등급</t>
    <phoneticPr fontId="1" type="noConversion"/>
  </si>
  <si>
    <t>35등급</t>
    <phoneticPr fontId="1" type="noConversion"/>
  </si>
  <si>
    <t>240등급</t>
    <phoneticPr fontId="1" type="noConversion"/>
  </si>
  <si>
    <t>360등급</t>
    <phoneticPr fontId="1" type="noConversion"/>
  </si>
  <si>
    <t>50등급</t>
    <phoneticPr fontId="1" type="noConversion"/>
  </si>
  <si>
    <t>200등급</t>
    <phoneticPr fontId="1" type="noConversion"/>
  </si>
  <si>
    <t>400등급</t>
    <phoneticPr fontId="1" type="noConversion"/>
  </si>
  <si>
    <t>35등급</t>
    <phoneticPr fontId="1" type="noConversion"/>
  </si>
  <si>
    <t>360등급</t>
    <phoneticPr fontId="1" type="noConversion"/>
  </si>
  <si>
    <t>240등급</t>
    <phoneticPr fontId="1" type="noConversion"/>
  </si>
  <si>
    <t>200등급</t>
    <phoneticPr fontId="1" type="noConversion"/>
  </si>
  <si>
    <t>400등급</t>
    <phoneticPr fontId="1" type="noConversion"/>
  </si>
  <si>
    <t>50등급</t>
    <phoneticPr fontId="1" type="noConversion"/>
  </si>
  <si>
    <t>25등급</t>
    <phoneticPr fontId="1" type="noConversion"/>
  </si>
  <si>
    <t>300등급</t>
    <phoneticPr fontId="1" type="noConversion"/>
  </si>
  <si>
    <t>300등급</t>
    <phoneticPr fontId="1" type="noConversion"/>
  </si>
  <si>
    <t>300등급</t>
    <phoneticPr fontId="1" type="noConversion"/>
  </si>
  <si>
    <t>25등급</t>
    <phoneticPr fontId="1" type="noConversion"/>
  </si>
  <si>
    <t>50등급</t>
    <phoneticPr fontId="1" type="noConversion"/>
  </si>
  <si>
    <t>A</t>
    <phoneticPr fontId="1" type="noConversion"/>
  </si>
  <si>
    <t>유리외부</t>
  </si>
  <si>
    <t>유리외부(하부)</t>
  </si>
  <si>
    <t>유리내부</t>
  </si>
  <si>
    <t>유리내부(하부)</t>
  </si>
  <si>
    <t>에너지단열</t>
  </si>
  <si>
    <t>에너지기밀</t>
  </si>
  <si>
    <t>LONCHEL-SMT</t>
  </si>
  <si>
    <t>LONCHEL-SMT</t>
    <phoneticPr fontId="1" type="noConversion"/>
  </si>
  <si>
    <t>LONCHEL-FAÇADE</t>
    <phoneticPr fontId="1" type="noConversion"/>
  </si>
  <si>
    <t>구분코드</t>
    <phoneticPr fontId="1" type="noConversion"/>
  </si>
  <si>
    <t>A100PDR</t>
    <phoneticPr fontId="1" type="noConversion"/>
  </si>
  <si>
    <t>224FFGE1R5</t>
    <phoneticPr fontId="1" type="noConversion"/>
  </si>
  <si>
    <t>24mm(5일반+14공기+5수퍼로이)</t>
    <phoneticPr fontId="1" type="noConversion"/>
  </si>
  <si>
    <t>AP130PSL</t>
    <phoneticPr fontId="1" type="noConversion"/>
  </si>
  <si>
    <t>A210PPS</t>
    <phoneticPr fontId="1" type="noConversion"/>
  </si>
  <si>
    <t>24mm(6그린+12공기+6로이)</t>
    <phoneticPr fontId="1" type="noConversion"/>
  </si>
  <si>
    <t>A</t>
    <phoneticPr fontId="1" type="noConversion"/>
  </si>
  <si>
    <t>226FFGL1A5</t>
    <phoneticPr fontId="1" type="noConversion"/>
  </si>
  <si>
    <t>있음</t>
    <phoneticPr fontId="1" type="noConversion"/>
  </si>
  <si>
    <t>비고</t>
    <phoneticPr fontId="1" type="noConversion"/>
  </si>
  <si>
    <t>단면dwg</t>
  </si>
  <si>
    <t>단면pdf</t>
  </si>
  <si>
    <t>입면dwg</t>
  </si>
  <si>
    <t>입면pdf</t>
  </si>
  <si>
    <t>시공dwg</t>
  </si>
  <si>
    <t>시공pdf</t>
  </si>
  <si>
    <t>소개</t>
  </si>
  <si>
    <t>소개(특판)</t>
  </si>
  <si>
    <t>레퍼런스</t>
  </si>
  <si>
    <t>풍압최대</t>
  </si>
  <si>
    <t>풍압20</t>
  </si>
  <si>
    <t>풍압15</t>
  </si>
  <si>
    <t>풍압10</t>
  </si>
  <si>
    <t>풍압05</t>
  </si>
  <si>
    <t>단면dwg(특판전용)</t>
  </si>
  <si>
    <t>단면pdf(특판전용)</t>
  </si>
  <si>
    <t>입면dwg(특판전용)</t>
  </si>
  <si>
    <t>입면pdf(특판전용)</t>
  </si>
  <si>
    <t>시공dwg(특판전용)</t>
  </si>
  <si>
    <t>시공pdf(특판전용)</t>
  </si>
  <si>
    <t>입면분할가능</t>
  </si>
  <si>
    <t>A130PLS</t>
  </si>
  <si>
    <t>기밀(역학)</t>
    <phoneticPr fontId="1" type="noConversion"/>
  </si>
  <si>
    <t>수밀(역학)</t>
    <phoneticPr fontId="1" type="noConversion"/>
  </si>
  <si>
    <t>내풍압(역학)</t>
    <phoneticPr fontId="1" type="noConversion"/>
  </si>
  <si>
    <t>없음</t>
    <phoneticPr fontId="1" type="noConversion"/>
  </si>
  <si>
    <t>있음</t>
    <phoneticPr fontId="1" type="noConversion"/>
  </si>
  <si>
    <t>제품코드</t>
    <phoneticPr fontId="1" type="noConversion"/>
  </si>
  <si>
    <t>성적Index</t>
    <phoneticPr fontId="1" type="noConversion"/>
  </si>
  <si>
    <t>번호</t>
    <phoneticPr fontId="1" type="noConversion"/>
  </si>
  <si>
    <t xml:space="preserve"> ※ 성적서 코드</t>
    <phoneticPr fontId="1" type="noConversion"/>
  </si>
  <si>
    <t>에너지효율등급</t>
    <phoneticPr fontId="1" type="noConversion"/>
  </si>
  <si>
    <t>TW</t>
    <phoneticPr fontId="1" type="noConversion"/>
  </si>
  <si>
    <t>KOLAS 단열</t>
    <phoneticPr fontId="1" type="noConversion"/>
  </si>
  <si>
    <t>TA</t>
    <phoneticPr fontId="1" type="noConversion"/>
  </si>
  <si>
    <t>KOLAS 기+수+내</t>
    <phoneticPr fontId="1" type="noConversion"/>
  </si>
  <si>
    <t>KOLAS 기밀</t>
    <phoneticPr fontId="1" type="noConversion"/>
  </si>
  <si>
    <t>KOLAS 수밀</t>
    <phoneticPr fontId="1" type="noConversion"/>
  </si>
  <si>
    <t>KOLAS 내풍압</t>
    <phoneticPr fontId="1" type="noConversion"/>
  </si>
  <si>
    <t>KOLAS 기+수</t>
    <phoneticPr fontId="1" type="noConversion"/>
  </si>
  <si>
    <t>KOLAS 기+내</t>
    <phoneticPr fontId="1" type="noConversion"/>
  </si>
  <si>
    <t>KOLAS 수+내</t>
    <phoneticPr fontId="1" type="noConversion"/>
  </si>
  <si>
    <t>성적Index2</t>
    <phoneticPr fontId="1" type="noConversion"/>
  </si>
  <si>
    <t>WA5</t>
    <phoneticPr fontId="1" type="noConversion"/>
  </si>
  <si>
    <t>WA1</t>
    <phoneticPr fontId="1" type="noConversion"/>
  </si>
  <si>
    <t>WA2</t>
    <phoneticPr fontId="1" type="noConversion"/>
  </si>
  <si>
    <t>WA3</t>
    <phoneticPr fontId="1" type="noConversion"/>
  </si>
  <si>
    <t>WA4</t>
    <phoneticPr fontId="1" type="noConversion"/>
  </si>
  <si>
    <t>WA6</t>
    <phoneticPr fontId="1" type="noConversion"/>
  </si>
  <si>
    <t>WA5</t>
    <phoneticPr fontId="1" type="noConversion"/>
  </si>
  <si>
    <t>WA6</t>
    <phoneticPr fontId="1" type="noConversion"/>
  </si>
  <si>
    <t>WA3</t>
    <phoneticPr fontId="1" type="noConversion"/>
  </si>
  <si>
    <t>WA5</t>
    <phoneticPr fontId="1" type="noConversion"/>
  </si>
  <si>
    <t>WA1</t>
    <phoneticPr fontId="1" type="noConversion"/>
  </si>
  <si>
    <t>WA1</t>
    <phoneticPr fontId="1" type="noConversion"/>
  </si>
  <si>
    <t>WA2</t>
    <phoneticPr fontId="1" type="noConversion"/>
  </si>
  <si>
    <t>WA4</t>
    <phoneticPr fontId="1" type="noConversion"/>
  </si>
  <si>
    <t>444GGGE2R5</t>
    <phoneticPr fontId="1" type="noConversion"/>
  </si>
  <si>
    <t>LONCHEL-LS</t>
    <phoneticPr fontId="1" type="noConversion"/>
  </si>
  <si>
    <t>LGH-TW14-010</t>
    <phoneticPr fontId="1" type="noConversion"/>
  </si>
  <si>
    <t>C9-AP273PLS</t>
    <phoneticPr fontId="1" type="noConversion"/>
  </si>
  <si>
    <t>C9-AP273PLS</t>
    <phoneticPr fontId="1" type="noConversion"/>
  </si>
  <si>
    <t>C5-AP260PSL</t>
    <phoneticPr fontId="1" type="noConversion"/>
  </si>
  <si>
    <t>C5-AP260PSL</t>
    <phoneticPr fontId="1" type="noConversion"/>
  </si>
  <si>
    <t>AP250SSL</t>
    <phoneticPr fontId="1" type="noConversion"/>
  </si>
  <si>
    <t>C7-AP270PSL</t>
    <phoneticPr fontId="1" type="noConversion"/>
  </si>
  <si>
    <t>C7-AP270PSL</t>
    <phoneticPr fontId="1" type="noConversion"/>
  </si>
  <si>
    <t>성적서_에너지</t>
  </si>
  <si>
    <t>성적서_단열</t>
  </si>
  <si>
    <t>성적서_역학</t>
  </si>
  <si>
    <t>성적서_차음</t>
  </si>
  <si>
    <t>성적서_결로1</t>
  </si>
  <si>
    <t>성적서_결로2</t>
  </si>
  <si>
    <t>성적서_결로3</t>
  </si>
  <si>
    <t>성적서_침입저항</t>
  </si>
  <si>
    <t>도면_단면dwg</t>
  </si>
  <si>
    <t>도면_단면pdf</t>
  </si>
  <si>
    <t>도면_입면dwg</t>
  </si>
  <si>
    <t>도면_입면pdf</t>
  </si>
  <si>
    <t>도면_시공dwg</t>
  </si>
  <si>
    <t>도면_시공pdf</t>
  </si>
  <si>
    <t>소개자료</t>
  </si>
  <si>
    <t>소개자료(특판별도)</t>
  </si>
  <si>
    <t>리플렛</t>
  </si>
  <si>
    <t>레퍼런스(제품군)</t>
  </si>
  <si>
    <t>시방서</t>
  </si>
  <si>
    <t>성적서이름</t>
    <phoneticPr fontId="1" type="noConversion"/>
  </si>
  <si>
    <t>파일위치</t>
    <phoneticPr fontId="1" type="noConversion"/>
  </si>
  <si>
    <t>성적서_에너지(주소)</t>
    <phoneticPr fontId="1" type="noConversion"/>
  </si>
  <si>
    <t>성적서_단열(주소)</t>
    <phoneticPr fontId="1" type="noConversion"/>
  </si>
  <si>
    <t>성적서_역학(주소)</t>
    <phoneticPr fontId="1" type="noConversion"/>
  </si>
  <si>
    <t>성적서_차음(주소)</t>
    <phoneticPr fontId="1" type="noConversion"/>
  </si>
  <si>
    <t>성적서_결로1(주소)</t>
    <phoneticPr fontId="1" type="noConversion"/>
  </si>
  <si>
    <t>성적서_결로2(주소)</t>
    <phoneticPr fontId="1" type="noConversion"/>
  </si>
  <si>
    <t>성적서_결로3(주소)</t>
    <phoneticPr fontId="1" type="noConversion"/>
  </si>
  <si>
    <t>성적서_침입저항(주소)</t>
    <phoneticPr fontId="1" type="noConversion"/>
  </si>
  <si>
    <t>AL</t>
    <phoneticPr fontId="1" type="noConversion"/>
  </si>
  <si>
    <t>AL</t>
    <phoneticPr fontId="1" type="noConversion"/>
  </si>
  <si>
    <t>AL-PVC</t>
    <phoneticPr fontId="1" type="noConversion"/>
  </si>
  <si>
    <t>AL-PVC</t>
    <phoneticPr fontId="1" type="noConversion"/>
  </si>
  <si>
    <t>AL-WOOD</t>
    <phoneticPr fontId="1" type="noConversion"/>
  </si>
  <si>
    <t>LONCHEL-LS</t>
    <phoneticPr fontId="1" type="noConversion"/>
  </si>
  <si>
    <t>C5-AP260PSL</t>
    <phoneticPr fontId="1" type="noConversion"/>
  </si>
  <si>
    <t>C7-AP270PSL</t>
    <phoneticPr fontId="1" type="noConversion"/>
  </si>
  <si>
    <t>C9-AP273PLS</t>
    <phoneticPr fontId="1" type="noConversion"/>
  </si>
  <si>
    <t>SUPER-THERM</t>
    <phoneticPr fontId="1" type="noConversion"/>
  </si>
  <si>
    <t>있음</t>
    <phoneticPr fontId="1" type="noConversion"/>
  </si>
  <si>
    <t>실내면,발코니면</t>
    <phoneticPr fontId="1" type="noConversion"/>
  </si>
  <si>
    <t>있음</t>
    <phoneticPr fontId="1" type="noConversion"/>
  </si>
  <si>
    <t>있음</t>
    <phoneticPr fontId="1" type="noConversion"/>
  </si>
  <si>
    <t>단면도면(dwg) 있음</t>
    <phoneticPr fontId="1" type="noConversion"/>
  </si>
  <si>
    <t>단면도면(pdf) 있음</t>
    <phoneticPr fontId="1" type="noConversion"/>
  </si>
  <si>
    <t>입면도면(dwg) 있음</t>
    <phoneticPr fontId="1" type="noConversion"/>
  </si>
  <si>
    <t>입면도면(pdf) 있음</t>
    <phoneticPr fontId="1" type="noConversion"/>
  </si>
  <si>
    <t>시공도면(pdf) 있음</t>
    <phoneticPr fontId="1" type="noConversion"/>
  </si>
  <si>
    <t>시공도면(dwg) 있음</t>
    <phoneticPr fontId="1" type="noConversion"/>
  </si>
  <si>
    <t>링크주소검사▶</t>
    <phoneticPr fontId="1" type="noConversion"/>
  </si>
  <si>
    <t>리플렛</t>
    <phoneticPr fontId="1" type="noConversion"/>
  </si>
  <si>
    <t>시방서</t>
    <phoneticPr fontId="1" type="noConversion"/>
  </si>
  <si>
    <t>■ 버전 확인 및 최신판 다운로드</t>
  </si>
  <si>
    <t>Update Check :</t>
  </si>
  <si>
    <t xml:space="preserve">현재파일 버전 : </t>
  </si>
  <si>
    <t>최신버전 확인 :</t>
  </si>
  <si>
    <t>※ 다운로드 후 다른이름으로 저장하여 사용하십시오.</t>
  </si>
  <si>
    <t>※ '데이터' 메뉴의 '모두새로고침' 버튼을 누르시면 최근 업데이트를 확인할 수 있습니다.</t>
  </si>
  <si>
    <t>■ 사용설명</t>
  </si>
  <si>
    <t xml:space="preserve">    인터넷에 접속할 수 있는 환경이라면 본파일을 사용하여 어디서든 제품정보를 확인하실 수 있습니다.</t>
  </si>
  <si>
    <t>Data 조회는 DB시트를 확인하시기 바라며 다운로드 받으신 파일은 '다른이름으로 저장'하여 사용하시기 바랍니다.</t>
  </si>
  <si>
    <t>DWG파일의 경우 파일 크기가 큰 경우 로딩에 시간이 걸릴 수 있습니다.</t>
  </si>
  <si>
    <t xml:space="preserve">① 제품별 검색 </t>
  </si>
  <si>
    <t>엑셀의 필터 기능을 사용하여 총 18가지 조건에 대해 원하는 제품을 검색할 수 있습니다.</t>
  </si>
  <si>
    <t>＊제품코드</t>
  </si>
  <si>
    <t>＊외기직접면 사용조건 (※)</t>
  </si>
  <si>
    <t>＊작동방식</t>
  </si>
  <si>
    <t>＊시스템창/일반창 구분</t>
  </si>
  <si>
    <t>＊시리즈명</t>
  </si>
  <si>
    <t>＊시리즈 제품명</t>
  </si>
  <si>
    <t>＊제품두께</t>
  </si>
  <si>
    <t>＊제품형태</t>
  </si>
  <si>
    <t>＊판매구분 (특판/시판)</t>
  </si>
  <si>
    <t>＊유리사양</t>
  </si>
  <si>
    <t>＊에너지등급</t>
  </si>
  <si>
    <t>＊단열성능 (개별취득)</t>
  </si>
  <si>
    <t>＊기밀성능, 수밀성능, 내풍압성능 (역학성적)</t>
  </si>
  <si>
    <t>＊차음성능</t>
  </si>
  <si>
    <t>＊결로성능</t>
  </si>
  <si>
    <t>＊방범성능</t>
  </si>
  <si>
    <t>※ 외기 직접면 사용 조건이란?</t>
  </si>
  <si>
    <t xml:space="preserve">   - 창호를 어떤 공간에 설치할 수 있는지에 대한 조건을 표시하는 것으로서,</t>
  </si>
  <si>
    <t xml:space="preserve">     해당 창호를 외기에 직접 면하도록 설치했을때 창의 내측면은 어떤 공간일때 설치 가능한지에 대한 조건입니다.</t>
  </si>
  <si>
    <t xml:space="preserve">      1. 사용불가 : 외기에 직접 면하도록 설치할 수 없는 창호</t>
  </si>
  <si>
    <t xml:space="preserve">      2. 발코니면 : 외기에 직접 면하도록 창호를 설치했을때 내측면은 발코니와 같이 사람이 거주하지 않는 공간에 설치 가능</t>
  </si>
  <si>
    <t xml:space="preserve">      3. 실내면 :  외기에 직접 면하도록 창호를 설치했을때 내측면은 발코니와 같이 사람이 거주하는 실내공간에 설치 가능</t>
  </si>
  <si>
    <t>② 공인성적 확인</t>
  </si>
  <si>
    <t>다음의 항목에 대해 취득한 공인성적을 확인할 수 있습니다.  해당 성적서 사본은 우측의 링크에서 다운로드 받으십시오.</t>
  </si>
  <si>
    <t>＊에너지등급 (단열, 기밀)</t>
  </si>
  <si>
    <t xml:space="preserve">＊기밀성능, 수밀성능, 내풍압성능 (역학성적)    </t>
  </si>
  <si>
    <t>＊결로성능 (1지역, 2지역, 3지역)</t>
  </si>
  <si>
    <t>③ 도면자료 다운로드</t>
  </si>
  <si>
    <t>해당 제품의 링크를 클릭하시면 도면자료를 AutoCad용 DWG와 PDF 두 가지 Type으로 다운받으실 수 있습니다.</t>
  </si>
  <si>
    <t>＊단면도 : 제품의 수직 절단면을 표시한 도면으로 적용 유리사양별 도면을 수록</t>
  </si>
  <si>
    <t>＊입면도 : 제품을 건물 외부에서 바라 봤을때의 모습으로 주요운영 Type별 형상을 수록 (실제 비율 반영)</t>
  </si>
  <si>
    <t>＊시공도 : 제품의 시공단면으로 대표적인 구조체별 도면을 수록</t>
  </si>
  <si>
    <t>＊시방서 : 해당 제품의 취급에 대한 일반시방 자료</t>
  </si>
  <si>
    <t>※ DWG파일의 경우 파일 크기가 큰 경우 로딩에 시간이 걸릴 수 있습니다.</t>
  </si>
  <si>
    <t>④ 제품 소개자료 및 레퍼런스(현장적용사례) 다운로드</t>
  </si>
  <si>
    <t>해당 제품의 링크를 클릭하시면 제품별 소개자료와 리플렛(공식 인쇄물)을 다운받으실 수 있습니다.</t>
  </si>
  <si>
    <t>※ 특판용 사양이 시판사양과 상이한 경우에는 별도의 소개자료를 다운받으실 수 있습니다.</t>
  </si>
  <si>
    <t>해당 제품의 링크를 클릭하시면 해당 제품군의 제품이 적용된 현장 사례집을 다운받으실 수 있습니다.</t>
  </si>
  <si>
    <t>＊방범성능</t>
    <phoneticPr fontId="1" type="noConversion"/>
  </si>
  <si>
    <t>단면도면(DWG) 있음</t>
    <phoneticPr fontId="1" type="noConversion"/>
  </si>
  <si>
    <t>단면도면(PDF) 있음</t>
    <phoneticPr fontId="1" type="noConversion"/>
  </si>
  <si>
    <t>입면도면(DWG) 있음</t>
    <phoneticPr fontId="1" type="noConversion"/>
  </si>
  <si>
    <t>입면도면(PDF) 있음</t>
    <phoneticPr fontId="1" type="noConversion"/>
  </si>
  <si>
    <t>시공도면(DWG) 있음</t>
    <phoneticPr fontId="1" type="noConversion"/>
  </si>
  <si>
    <t>시공도면(PDF) 있음</t>
    <phoneticPr fontId="1" type="noConversion"/>
  </si>
  <si>
    <t>있음</t>
    <phoneticPr fontId="1" type="noConversion"/>
  </si>
  <si>
    <t>없음</t>
    <phoneticPr fontId="1" type="noConversion"/>
  </si>
  <si>
    <t>HI-THERM</t>
    <phoneticPr fontId="1" type="noConversion"/>
  </si>
  <si>
    <t>고단열AL</t>
    <phoneticPr fontId="1" type="noConversion"/>
  </si>
  <si>
    <t xml:space="preserve"> ※ AL시판TFT F/UP 요청사항</t>
    <phoneticPr fontId="1" type="noConversion"/>
  </si>
  <si>
    <t xml:space="preserve"> - LG_AL_WindowDB.xlsx 운영 및 업데이트</t>
    <phoneticPr fontId="1" type="noConversion"/>
  </si>
  <si>
    <t xml:space="preserve"> - DB RawData 부족사항 업데이트 (AL성적Data, AL제품Data 시트 참조)</t>
    <phoneticPr fontId="1" type="noConversion"/>
  </si>
  <si>
    <t xml:space="preserve">   (신제품 및 기존제품 시험 성적 업데이트 사항은 프로파일기술팀 '시험성적서 누적관리대장.xlsx' 참조)</t>
    <phoneticPr fontId="1" type="noConversion"/>
  </si>
  <si>
    <t xml:space="preserve">   ('시험성적서 누적관리대장.xlsx'은 [T-Cloud]-[Collaboration]-[KOLAS(시험성적서)] 에서 확인 가능)</t>
    <phoneticPr fontId="1" type="noConversion"/>
  </si>
  <si>
    <t xml:space="preserve">   E13 셀의 현재파일버전과 동일하지 않을 경우 "새 버전이 Update되었습니다.(다운로드 하기)"가 표시되며 </t>
    <phoneticPr fontId="1" type="noConversion"/>
  </si>
  <si>
    <t xml:space="preserve">   LinkData시트의 A3셀의 주소를 링크함</t>
    <phoneticPr fontId="1" type="noConversion"/>
  </si>
  <si>
    <t xml:space="preserve"> - DB의 버전정보는 Recent_AL.html 파일을 참조하며 최신DB 파일과 동일한 위치에 업로드하도록 한다</t>
    <phoneticPr fontId="1" type="noConversion"/>
  </si>
  <si>
    <t xml:space="preserve"> ※ LG_AL_WindowDB 버전관리</t>
    <phoneticPr fontId="1" type="noConversion"/>
  </si>
  <si>
    <t xml:space="preserve"> ※ LG_AL_WindowDB 업데이트 방법</t>
    <phoneticPr fontId="1" type="noConversion"/>
  </si>
  <si>
    <t xml:space="preserve">     - '시험성적서 누적관리대장.xlsx'에서 새로 업데이트된 시험성적 결과를 확인하고, 시험성적서를 T-Cloud에서 다운로드함.</t>
    <phoneticPr fontId="1" type="noConversion"/>
  </si>
  <si>
    <t xml:space="preserve">     - [AL성적Data] 탭에 확인한 정보를 입력함(C열~Z열).</t>
    <phoneticPr fontId="1" type="noConversion"/>
  </si>
  <si>
    <t xml:space="preserve">     - [AL성적DATA] AD열에 '성적서 코드'를 참조하여 새로 입력함 (→ 역학성적서의 성적 내용을 구분하기 위함).</t>
    <phoneticPr fontId="1" type="noConversion"/>
  </si>
  <si>
    <t xml:space="preserve">     - A열에 생성된 '구분코드'를 [DB] 시트 맨 아래에 붙여넣고, [DB]시트 C열에 제품코드를 입력함.</t>
    <phoneticPr fontId="1" type="noConversion"/>
  </si>
  <si>
    <t>Folding(폴딩도어)</t>
  </si>
  <si>
    <t>Top Hung/Side Hung(여닫이)</t>
  </si>
  <si>
    <t>Sliding(미서기)</t>
  </si>
  <si>
    <t>Curtain Wall(커튼월)</t>
  </si>
  <si>
    <t>Turning Door(여닫이 도어)</t>
  </si>
  <si>
    <t>LS단창</t>
  </si>
  <si>
    <t>FULL창</t>
  </si>
  <si>
    <t>시판</t>
  </si>
  <si>
    <t>FoldingDoor</t>
  </si>
  <si>
    <t>폴딩도어</t>
  </si>
  <si>
    <t>SUPER-SLIM</t>
  </si>
  <si>
    <t>수퍼슬림</t>
  </si>
  <si>
    <t>THSH단창</t>
  </si>
  <si>
    <t>전체</t>
  </si>
  <si>
    <t>AL-PVC-G2</t>
  </si>
  <si>
    <t>단창</t>
  </si>
  <si>
    <t>이중창</t>
  </si>
  <si>
    <t>CLASSICPlus5</t>
  </si>
  <si>
    <t>클래식플러스5</t>
  </si>
  <si>
    <t>특판전용</t>
  </si>
  <si>
    <t>CLASSICPlus7</t>
  </si>
  <si>
    <t>클래식플러스7</t>
  </si>
  <si>
    <t>CLASSICPlus9</t>
  </si>
  <si>
    <t>클래식플러스9</t>
  </si>
  <si>
    <t>LS이중창</t>
  </si>
  <si>
    <t>LONCHEL</t>
  </si>
  <si>
    <t>론첼</t>
  </si>
  <si>
    <t>커튼월</t>
  </si>
  <si>
    <t>LONCHEL-G2</t>
  </si>
  <si>
    <t>론첼-G2</t>
  </si>
  <si>
    <t>여닫이도어</t>
  </si>
  <si>
    <t>TT단창</t>
  </si>
  <si>
    <t>LOHCNEL</t>
  </si>
  <si>
    <t xml:space="preserve">     - [AL제품Data] 맨아래에 제품 기본 데이터 입력(A열~Z열)</t>
    <phoneticPr fontId="1" type="noConversion"/>
  </si>
  <si>
    <t xml:space="preserve">  ① DB문서 시험성적 업데이트 방법 (기존제품)</t>
    <phoneticPr fontId="1" type="noConversion"/>
  </si>
  <si>
    <t xml:space="preserve">  ② DB문서 제품데이터 업데이트 방법  (신제품)</t>
    <phoneticPr fontId="1" type="noConversion"/>
  </si>
  <si>
    <t xml:space="preserve">       자동으로 업데이트 됨.</t>
    <phoneticPr fontId="1" type="noConversion"/>
  </si>
  <si>
    <t xml:space="preserve">      - 단면도(dwg)</t>
    <phoneticPr fontId="1" type="noConversion"/>
  </si>
  <si>
    <t>제품코드_SEC.dwg</t>
    <phoneticPr fontId="1" type="noConversion"/>
  </si>
  <si>
    <t xml:space="preserve">      - 단면도(pdf)</t>
    <phoneticPr fontId="1" type="noConversion"/>
  </si>
  <si>
    <t>제품코드_SEC.pdf</t>
    <phoneticPr fontId="1" type="noConversion"/>
  </si>
  <si>
    <t>예) A70PTT 단면도 = A70PTT_SEC.dwg</t>
    <phoneticPr fontId="1" type="noConversion"/>
  </si>
  <si>
    <t xml:space="preserve">      - 입면도(dwg)</t>
    <phoneticPr fontId="1" type="noConversion"/>
  </si>
  <si>
    <t xml:space="preserve">      - 입면도(pdf)</t>
    <phoneticPr fontId="1" type="noConversion"/>
  </si>
  <si>
    <t>제품코드_ELEV.dwg</t>
    <phoneticPr fontId="1" type="noConversion"/>
  </si>
  <si>
    <t>제품코드_ELEV.pdf</t>
    <phoneticPr fontId="1" type="noConversion"/>
  </si>
  <si>
    <t xml:space="preserve">      - 시공도(dwg)</t>
    <phoneticPr fontId="1" type="noConversion"/>
  </si>
  <si>
    <t>제품코드_CONST.dwg</t>
    <phoneticPr fontId="1" type="noConversion"/>
  </si>
  <si>
    <t xml:space="preserve">      - 시공도(pdf)</t>
    <phoneticPr fontId="1" type="noConversion"/>
  </si>
  <si>
    <t>제품코드_CONST.pdf</t>
    <phoneticPr fontId="1" type="noConversion"/>
  </si>
  <si>
    <t xml:space="preserve">     - 방법①에 따라 시험성적을 업데이트하고, '구분코드'와 '제품코드'를 [DB] 시트에 입력하게되면 자동으로 [DB] 시트에 제품정보</t>
    <phoneticPr fontId="1" type="noConversion"/>
  </si>
  <si>
    <t xml:space="preserve">      - 소개자료(pdf)</t>
    <phoneticPr fontId="1" type="noConversion"/>
  </si>
  <si>
    <t>제품코드_INTRO.pdf</t>
    <phoneticPr fontId="1" type="noConversion"/>
  </si>
  <si>
    <t xml:space="preserve">      - 소개자료특판별도(pdf)</t>
    <phoneticPr fontId="1" type="noConversion"/>
  </si>
  <si>
    <t>제품코드_INTRO(S).pdf</t>
    <phoneticPr fontId="1" type="noConversion"/>
  </si>
  <si>
    <t>제품코드_REFLET.pdf</t>
    <phoneticPr fontId="1" type="noConversion"/>
  </si>
  <si>
    <t xml:space="preserve">      - 리플렛(pdf)</t>
    <phoneticPr fontId="1" type="noConversion"/>
  </si>
  <si>
    <t xml:space="preserve">      - 레퍼런스(pdf)</t>
    <phoneticPr fontId="1" type="noConversion"/>
  </si>
  <si>
    <t>제품코드_REF.pdf</t>
    <phoneticPr fontId="1" type="noConversion"/>
  </si>
  <si>
    <t xml:space="preserve">      - 시방서(docx)</t>
    <phoneticPr fontId="1" type="noConversion"/>
  </si>
  <si>
    <t>제품코드_CONST.docx</t>
    <phoneticPr fontId="1" type="noConversion"/>
  </si>
  <si>
    <t xml:space="preserve">     - 제품 기본 RawData와 성적 Data를 아래 'DB문서이름 입력규칙'에 따라 정리 후 지인홈페이지에 업로드함.</t>
    <phoneticPr fontId="1" type="noConversion"/>
  </si>
  <si>
    <t xml:space="preserve">   * DB문서이름 생성 규칙 (각 자료는 명기된 문서양식과 일치해야 함)</t>
    <phoneticPr fontId="1" type="noConversion"/>
  </si>
  <si>
    <t xml:space="preserve">   * 성적 Data 이름 생성 규칙</t>
    <phoneticPr fontId="1" type="noConversion"/>
  </si>
  <si>
    <t xml:space="preserve">      - 성적서(pdf)</t>
    <phoneticPr fontId="1" type="noConversion"/>
  </si>
  <si>
    <t>성적서코드-제품코드-구분코드.pdf</t>
    <phoneticPr fontId="1" type="noConversion"/>
  </si>
  <si>
    <t xml:space="preserve">       예) 고단열 AL 도어 에너지율등급 성적서, 유리스펙: 43THK (5일반+14아르곤+5수퍼로이+14아르곤+5수퍼로이, TPS간봉)</t>
    <phoneticPr fontId="1" type="noConversion"/>
  </si>
  <si>
    <t xml:space="preserve">            = TW-A100PDR-343FGEE2R1T1.pdf</t>
    <phoneticPr fontId="1" type="noConversion"/>
  </si>
  <si>
    <t>AC</t>
    <phoneticPr fontId="1" type="noConversion"/>
  </si>
  <si>
    <t>결로1</t>
    <phoneticPr fontId="1" type="noConversion"/>
  </si>
  <si>
    <t>차음</t>
    <phoneticPr fontId="1" type="noConversion"/>
  </si>
  <si>
    <t>DA1</t>
    <phoneticPr fontId="1" type="noConversion"/>
  </si>
  <si>
    <t>결로2</t>
    <phoneticPr fontId="1" type="noConversion"/>
  </si>
  <si>
    <t>DA2</t>
    <phoneticPr fontId="1" type="noConversion"/>
  </si>
  <si>
    <t>결로3</t>
    <phoneticPr fontId="1" type="noConversion"/>
  </si>
  <si>
    <t>DA3</t>
    <phoneticPr fontId="1" type="noConversion"/>
  </si>
  <si>
    <t>침입저항</t>
    <phoneticPr fontId="1" type="noConversion"/>
  </si>
  <si>
    <t>SC</t>
    <phoneticPr fontId="1" type="noConversion"/>
  </si>
  <si>
    <t>기타</t>
    <phoneticPr fontId="1" type="noConversion"/>
  </si>
  <si>
    <t>ET</t>
    <phoneticPr fontId="1" type="noConversion"/>
  </si>
  <si>
    <t xml:space="preserve">      - 구분코드 = [에너지효율등급코드] &amp; 간봉코드 &amp; 중복검사번호</t>
    <phoneticPr fontId="1" type="noConversion"/>
  </si>
  <si>
    <t>* 간봉코드</t>
    <phoneticPr fontId="1" type="noConversion"/>
  </si>
  <si>
    <t>A</t>
    <phoneticPr fontId="1" type="noConversion"/>
  </si>
  <si>
    <t>T</t>
    <phoneticPr fontId="1" type="noConversion"/>
  </si>
  <si>
    <t xml:space="preserve">   - AL간봉</t>
    <phoneticPr fontId="1" type="noConversion"/>
  </si>
  <si>
    <t xml:space="preserve">   - TPS간봉</t>
    <phoneticPr fontId="1" type="noConversion"/>
  </si>
  <si>
    <t xml:space="preserve">   - 단열간봉</t>
    <phoneticPr fontId="1" type="noConversion"/>
  </si>
  <si>
    <t>LONCHEL</t>
    <phoneticPr fontId="1" type="noConversion"/>
  </si>
  <si>
    <t>122.5~222.5</t>
    <phoneticPr fontId="1" type="noConversion"/>
  </si>
  <si>
    <t>있음</t>
    <phoneticPr fontId="1" type="noConversion"/>
  </si>
  <si>
    <t xml:space="preserve">   설명서 시트의 E11, E12셀은 DB파일이 열릴때마다 Recent_AL.html의 내용을 새로 불러오며</t>
    <phoneticPr fontId="1" type="noConversion"/>
  </si>
  <si>
    <t>있음</t>
    <phoneticPr fontId="1" type="noConversion"/>
  </si>
  <si>
    <t>실내면,발코니면</t>
    <phoneticPr fontId="1" type="noConversion"/>
  </si>
  <si>
    <t xml:space="preserve"> ※ 관리자 비밀번호</t>
    <phoneticPr fontId="1" type="noConversion"/>
  </si>
  <si>
    <t xml:space="preserve"> - [LG하우시스 홈페이지] - [상공간설계자료실] - [AL 창호자료] 생성 및 자료 업데이트</t>
    <phoneticPr fontId="1" type="noConversion"/>
  </si>
  <si>
    <t xml:space="preserve"> - 시트보호해제 비밀번호: '(영문설정으로) lg0021'</t>
    <phoneticPr fontId="1" type="noConversion"/>
  </si>
  <si>
    <t xml:space="preserve"> ※ AL_DB 다운로드 주소 (셀 위치 변경 금지)</t>
    <phoneticPr fontId="1" type="noConversion"/>
  </si>
  <si>
    <t xml:space="preserve"> ※ 최신판 업로드 주소 (셀 위치 변경 금지)</t>
    <phoneticPr fontId="1" type="noConversion"/>
  </si>
  <si>
    <t>있음</t>
    <phoneticPr fontId="1" type="noConversion"/>
  </si>
  <si>
    <t>있음</t>
    <phoneticPr fontId="1" type="noConversion"/>
  </si>
  <si>
    <t>LONCHEL-LS</t>
    <phoneticPr fontId="1" type="noConversion"/>
  </si>
  <si>
    <t>LONCHEL-AP283PLS</t>
    <phoneticPr fontId="1" type="noConversion"/>
  </si>
  <si>
    <t>LONCHEL-AP283PLS</t>
    <phoneticPr fontId="1" type="noConversion"/>
  </si>
  <si>
    <t>LONCHEL-AP270PSL</t>
  </si>
  <si>
    <t>LONCHEL-AP270PSL</t>
    <phoneticPr fontId="1" type="noConversion"/>
  </si>
  <si>
    <t>LONCHEL-APA286PLS</t>
  </si>
  <si>
    <t>LONCHEL-APA286PLS</t>
    <phoneticPr fontId="1" type="noConversion"/>
  </si>
  <si>
    <t>444MEGE1R5</t>
    <phoneticPr fontId="1" type="noConversion"/>
  </si>
  <si>
    <t>444MEGE2R5</t>
    <phoneticPr fontId="1" type="noConversion"/>
  </si>
  <si>
    <t>644GEMG1R5</t>
    <phoneticPr fontId="1" type="noConversion"/>
  </si>
  <si>
    <t>644GEMG2A5</t>
    <phoneticPr fontId="1" type="noConversion"/>
  </si>
  <si>
    <t>444MGGE1R5</t>
    <phoneticPr fontId="1" type="noConversion"/>
  </si>
  <si>
    <t>444MGGE2A5</t>
    <phoneticPr fontId="1" type="noConversion"/>
  </si>
  <si>
    <t>24mm(5일반+14공기+5일반)</t>
    <phoneticPr fontId="1" type="noConversion"/>
  </si>
  <si>
    <t>27.76mm(10.76접합+12공기+5일반)</t>
    <phoneticPr fontId="1" type="noConversion"/>
  </si>
  <si>
    <t>LGH-TW18-101</t>
    <phoneticPr fontId="1" type="noConversion"/>
  </si>
  <si>
    <t>LGH-TW18-102</t>
    <phoneticPr fontId="1" type="noConversion"/>
  </si>
  <si>
    <t>LGH-TW18-119</t>
    <phoneticPr fontId="1" type="noConversion"/>
  </si>
  <si>
    <t>LGH-TW18-120</t>
    <phoneticPr fontId="1" type="noConversion"/>
  </si>
  <si>
    <t>LGH-TW18-118</t>
    <phoneticPr fontId="1" type="noConversion"/>
  </si>
  <si>
    <t>LGH-TW18-121</t>
    <phoneticPr fontId="1" type="noConversion"/>
  </si>
  <si>
    <t>LGH-TW18-122</t>
    <phoneticPr fontId="1" type="noConversion"/>
  </si>
  <si>
    <t>LGH-TW18-123</t>
    <phoneticPr fontId="1" type="noConversion"/>
  </si>
  <si>
    <t>LGH-TW18-124</t>
    <phoneticPr fontId="1" type="noConversion"/>
  </si>
  <si>
    <t>1등급</t>
    <phoneticPr fontId="1" type="noConversion"/>
  </si>
  <si>
    <t>T</t>
    <phoneticPr fontId="1" type="noConversion"/>
  </si>
  <si>
    <t>644MEGER5</t>
    <phoneticPr fontId="1" type="noConversion"/>
  </si>
  <si>
    <t>LONCHEL-AP283PLS</t>
    <phoneticPr fontId="1" type="noConversion"/>
  </si>
  <si>
    <t>ECL-TR-18-0471</t>
    <phoneticPr fontId="1" type="noConversion"/>
  </si>
  <si>
    <t>T</t>
    <phoneticPr fontId="1" type="noConversion"/>
  </si>
  <si>
    <t>22mm(5일반+12공기+5일반)</t>
    <phoneticPr fontId="1" type="noConversion"/>
  </si>
  <si>
    <t>ECL-TR-18-0513</t>
    <phoneticPr fontId="1" type="noConversion"/>
  </si>
  <si>
    <t>ECL-TR-18-0479</t>
    <phoneticPr fontId="1" type="noConversion"/>
  </si>
  <si>
    <t>ECL-TR-18-0512</t>
    <phoneticPr fontId="1" type="noConversion"/>
  </si>
  <si>
    <t>PASS</t>
    <phoneticPr fontId="1" type="noConversion"/>
  </si>
  <si>
    <t>24mm(5일반+14아르곤+5수퍼로이)</t>
    <phoneticPr fontId="1" type="noConversion"/>
  </si>
  <si>
    <t>27.76mm(10.76접합+12아르곤+5수퍼로이)</t>
    <phoneticPr fontId="1" type="noConversion"/>
  </si>
  <si>
    <t>24mm(5일반+14공기+5수퍼로이)</t>
    <phoneticPr fontId="1" type="noConversion"/>
  </si>
  <si>
    <t>444MGGE2A5</t>
    <phoneticPr fontId="1" type="noConversion"/>
  </si>
  <si>
    <t>24mm(5일반+14아르곤+5수퍼로이)</t>
    <phoneticPr fontId="1" type="noConversion"/>
  </si>
  <si>
    <t>24mm(5일반+14공기+5수퍼로이)</t>
    <phoneticPr fontId="1" type="noConversion"/>
  </si>
  <si>
    <t>24mm(5일반+14공기+5수퍼로이)</t>
    <phoneticPr fontId="1" type="noConversion"/>
  </si>
  <si>
    <t>27.76mm(10.76접합+12공기+5수퍼로이)</t>
    <phoneticPr fontId="1" type="noConversion"/>
  </si>
  <si>
    <t>27.76mm(10.76접합+12아르곤+5수퍼로이)</t>
    <phoneticPr fontId="1" type="noConversion"/>
  </si>
  <si>
    <t>24mm(5일반+14아르곤+5수퍼로이)</t>
    <phoneticPr fontId="1" type="noConversion"/>
  </si>
  <si>
    <t>27.76mm(10.76접합+12공기+5수퍼로이)</t>
    <phoneticPr fontId="1" type="noConversion"/>
  </si>
  <si>
    <t>24mm(5일반+14공기+5수퍼로이)</t>
    <phoneticPr fontId="1" type="noConversion"/>
  </si>
  <si>
    <t>444MEGE2R5</t>
    <phoneticPr fontId="1" type="noConversion"/>
  </si>
  <si>
    <t>644GGMG2A5</t>
    <phoneticPr fontId="1" type="noConversion"/>
  </si>
  <si>
    <t>444MGGG2A5</t>
    <phoneticPr fontId="1" type="noConversion"/>
  </si>
  <si>
    <t>422MGGE2A5</t>
    <phoneticPr fontId="1" type="noConversion"/>
  </si>
  <si>
    <t>444GEGE1R5</t>
    <phoneticPr fontId="1" type="noConversion"/>
  </si>
  <si>
    <t>444MEGE2A5</t>
    <phoneticPr fontId="1" type="noConversion"/>
  </si>
  <si>
    <t>LGH-WA18-201</t>
  </si>
  <si>
    <t>LGH-WA18-202</t>
  </si>
  <si>
    <t>LGH-WA18-221</t>
  </si>
  <si>
    <t>LGH-WA18-222</t>
  </si>
  <si>
    <t>LGH-WA18-223</t>
  </si>
  <si>
    <t>ECL-TR-18-0480</t>
  </si>
  <si>
    <t>ECL-TR-18-0472</t>
  </si>
  <si>
    <t>400등급</t>
    <phoneticPr fontId="1" type="noConversion"/>
  </si>
  <si>
    <t>50등급</t>
    <phoneticPr fontId="1" type="noConversion"/>
  </si>
  <si>
    <t>LONCHEL-AP283PLS-T</t>
    <phoneticPr fontId="1" type="noConversion"/>
  </si>
  <si>
    <t>LONCHEL-APA286PLS-T</t>
    <phoneticPr fontId="1" type="noConversion"/>
  </si>
  <si>
    <t>LONCHEL-AP270PSL-T</t>
  </si>
  <si>
    <t>LONCHEL-AP270PSL-T</t>
    <phoneticPr fontId="1" type="noConversion"/>
  </si>
  <si>
    <t>644GEME2A5</t>
    <phoneticPr fontId="1" type="noConversion"/>
  </si>
  <si>
    <t>LONCHEL-AP270PSL-T</t>
    <phoneticPr fontId="1" type="noConversion"/>
  </si>
  <si>
    <t>644MGEME2A5</t>
    <phoneticPr fontId="1" type="noConversion"/>
  </si>
  <si>
    <t>22mm(5일반+12공기+5수퍼로이)</t>
    <phoneticPr fontId="1" type="noConversion"/>
  </si>
  <si>
    <t>A</t>
    <phoneticPr fontId="1" type="noConversion"/>
  </si>
  <si>
    <t>TW</t>
    <phoneticPr fontId="1" type="noConversion"/>
  </si>
  <si>
    <t>TW</t>
    <phoneticPr fontId="1" type="noConversion"/>
  </si>
  <si>
    <t>WA5</t>
  </si>
  <si>
    <t>WA5</t>
    <phoneticPr fontId="1" type="noConversion"/>
  </si>
  <si>
    <t>WA5</t>
    <phoneticPr fontId="1" type="noConversion"/>
  </si>
  <si>
    <t>WA</t>
    <phoneticPr fontId="1" type="noConversion"/>
  </si>
  <si>
    <t>WA</t>
    <phoneticPr fontId="1" type="noConversion"/>
  </si>
  <si>
    <t>TW</t>
    <phoneticPr fontId="1" type="noConversion"/>
  </si>
  <si>
    <t>TW</t>
    <phoneticPr fontId="1" type="noConversion"/>
  </si>
  <si>
    <t>LONCHEL-AP283LS</t>
  </si>
  <si>
    <t>LONCHEL-APA286LS</t>
  </si>
  <si>
    <t>LONCHEL-AP270PSL</t>
    <phoneticPr fontId="1" type="noConversion"/>
  </si>
  <si>
    <t>LONCHEL-AP270PSL-T</t>
    <phoneticPr fontId="1" type="noConversion"/>
  </si>
  <si>
    <t>AL-PVC</t>
    <phoneticPr fontId="1" type="noConversion"/>
  </si>
  <si>
    <t>Lift &amp; Slide(기능성미서기)</t>
    <phoneticPr fontId="1" type="noConversion"/>
  </si>
  <si>
    <t>일반창</t>
    <phoneticPr fontId="1" type="noConversion"/>
  </si>
  <si>
    <t>LONCHEL</t>
    <phoneticPr fontId="1" type="noConversion"/>
  </si>
  <si>
    <t>론첼</t>
    <phoneticPr fontId="1" type="noConversion"/>
  </si>
  <si>
    <t>LS이중창</t>
    <phoneticPr fontId="1" type="noConversion"/>
  </si>
  <si>
    <t>이중창</t>
    <phoneticPr fontId="1" type="noConversion"/>
  </si>
  <si>
    <t>입면분할가능</t>
    <phoneticPr fontId="1" type="noConversion"/>
  </si>
  <si>
    <t>FULL창</t>
    <phoneticPr fontId="1" type="noConversion"/>
  </si>
  <si>
    <t>특판전용</t>
    <phoneticPr fontId="1" type="noConversion"/>
  </si>
  <si>
    <t>있음</t>
    <phoneticPr fontId="1" type="noConversion"/>
  </si>
  <si>
    <t>없음</t>
    <phoneticPr fontId="1" type="noConversion"/>
  </si>
  <si>
    <t>있음</t>
    <phoneticPr fontId="1" type="noConversion"/>
  </si>
  <si>
    <t>없음</t>
    <phoneticPr fontId="1" type="noConversion"/>
  </si>
  <si>
    <t>LONCHEL-AP283PLS-T</t>
    <phoneticPr fontId="1" type="noConversion"/>
  </si>
  <si>
    <t>LONCHEL-APA286PLS</t>
    <phoneticPr fontId="1" type="noConversion"/>
  </si>
  <si>
    <t>LONCHEL-APA286PLS-T</t>
    <phoneticPr fontId="1" type="noConversion"/>
  </si>
  <si>
    <t>DA2</t>
    <phoneticPr fontId="1" type="noConversion"/>
  </si>
  <si>
    <t>LONCHEL-APA286LS-T</t>
    <phoneticPr fontId="1" type="noConversion"/>
  </si>
  <si>
    <t>DA2</t>
    <phoneticPr fontId="1" type="noConversion"/>
  </si>
  <si>
    <t xml:space="preserve">2018.07.03 </t>
  </si>
  <si>
    <t>347FGEE2R5</t>
    <phoneticPr fontId="1" type="noConversion"/>
  </si>
  <si>
    <t>T</t>
    <phoneticPr fontId="1" type="noConversion"/>
  </si>
  <si>
    <t>47mm(5일반+16아르곤+5수퍼로이+16아르곤+5수퍼로이)</t>
    <phoneticPr fontId="1" type="noConversion"/>
  </si>
  <si>
    <t>2등급</t>
    <phoneticPr fontId="1" type="noConversion"/>
  </si>
  <si>
    <t>ECL-TR-19-0461</t>
    <phoneticPr fontId="1" type="noConversion"/>
  </si>
  <si>
    <t>1등급</t>
    <phoneticPr fontId="1" type="noConversion"/>
  </si>
  <si>
    <t>TW</t>
    <phoneticPr fontId="1" type="noConversion"/>
  </si>
  <si>
    <t>343FLGL2R5</t>
    <phoneticPr fontId="1" type="noConversion"/>
  </si>
  <si>
    <t>43mm(5로이+14아르곤+5일반+14아르곤+5로이)</t>
    <phoneticPr fontId="1" type="noConversion"/>
  </si>
  <si>
    <t>LGH-TW20-007</t>
    <phoneticPr fontId="1" type="noConversion"/>
  </si>
  <si>
    <t>3등급</t>
    <phoneticPr fontId="1" type="noConversion"/>
  </si>
  <si>
    <t>347FGGG2A5</t>
    <phoneticPr fontId="1" type="noConversion"/>
  </si>
  <si>
    <t>47mm(5일반+16공기+5일반+16공기+5일반)</t>
    <phoneticPr fontId="1" type="noConversion"/>
  </si>
  <si>
    <t>LGH-WA18-279</t>
    <phoneticPr fontId="1" type="noConversion"/>
  </si>
  <si>
    <t>50등급</t>
    <phoneticPr fontId="1" type="noConversion"/>
  </si>
  <si>
    <t>400등급</t>
    <phoneticPr fontId="1" type="noConversion"/>
  </si>
  <si>
    <t>WA6</t>
    <phoneticPr fontId="1" type="noConversion"/>
  </si>
  <si>
    <t>351FEGE2A5</t>
    <phoneticPr fontId="1" type="noConversion"/>
  </si>
  <si>
    <t>A</t>
    <phoneticPr fontId="1" type="noConversion"/>
  </si>
  <si>
    <t>51mm(5수퍼로이+18공기+5일반+18공기+5수퍼로이)</t>
    <phoneticPr fontId="1" type="noConversion"/>
  </si>
  <si>
    <t>LGH-TW17-029</t>
    <phoneticPr fontId="1" type="noConversion"/>
  </si>
  <si>
    <t>343FGDD2R5</t>
    <phoneticPr fontId="1" type="noConversion"/>
  </si>
  <si>
    <t>43mm(5일반+14아르곤+5더블로이+14아르곤+5더블로이)</t>
    <phoneticPr fontId="1" type="noConversion"/>
  </si>
  <si>
    <t>LGH-TW17-084</t>
    <phoneticPr fontId="1" type="noConversion"/>
  </si>
  <si>
    <t>343FGEE2R5</t>
    <phoneticPr fontId="1" type="noConversion"/>
  </si>
  <si>
    <t>43mm(5일반+14아르곤+5수퍼로이+14아르곤+5수퍼로이)</t>
    <phoneticPr fontId="1" type="noConversion"/>
  </si>
  <si>
    <t>ECL-TR-19-0174</t>
    <phoneticPr fontId="1" type="noConversion"/>
  </si>
  <si>
    <t>226FFGE1R5</t>
    <phoneticPr fontId="1" type="noConversion"/>
  </si>
  <si>
    <t>26mm(5일반+16아르곤+5수퍼로이)</t>
    <phoneticPr fontId="1" type="noConversion"/>
  </si>
  <si>
    <t>LGH-TW17-028</t>
    <phoneticPr fontId="1" type="noConversion"/>
  </si>
  <si>
    <t>LGH-TW20-008</t>
    <phoneticPr fontId="1" type="noConversion"/>
  </si>
  <si>
    <t>224FFGE1R5</t>
    <phoneticPr fontId="1" type="noConversion"/>
  </si>
  <si>
    <t>LGH-TW20-023</t>
    <phoneticPr fontId="1" type="noConversion"/>
  </si>
  <si>
    <t>24mm(5일반+14공기+5일반)</t>
    <phoneticPr fontId="1" type="noConversion"/>
  </si>
  <si>
    <t>LGH-WA17-013</t>
    <phoneticPr fontId="1" type="noConversion"/>
  </si>
  <si>
    <t>WA4</t>
    <phoneticPr fontId="1" type="noConversion"/>
  </si>
  <si>
    <t>WA3</t>
    <phoneticPr fontId="1" type="noConversion"/>
  </si>
  <si>
    <t>343FEGE2R5</t>
    <phoneticPr fontId="1" type="noConversion"/>
  </si>
  <si>
    <t>LGH-TW14-033</t>
    <phoneticPr fontId="1" type="noConversion"/>
  </si>
  <si>
    <t>ECL-TR-19-0175</t>
    <phoneticPr fontId="1" type="noConversion"/>
  </si>
  <si>
    <t>LGH-TW18-157</t>
    <phoneticPr fontId="1" type="noConversion"/>
  </si>
  <si>
    <t>ECL-TR-19-0460</t>
    <phoneticPr fontId="1" type="noConversion"/>
  </si>
  <si>
    <t>ECL-TR-19-0459</t>
    <phoneticPr fontId="1" type="noConversion"/>
  </si>
  <si>
    <t>LGH-WA18-282</t>
    <phoneticPr fontId="1" type="noConversion"/>
  </si>
  <si>
    <t>360등급</t>
    <phoneticPr fontId="1" type="noConversion"/>
  </si>
  <si>
    <t>LGH-TW18-156</t>
    <phoneticPr fontId="1" type="noConversion"/>
  </si>
  <si>
    <t>LGH-TW20-021</t>
    <phoneticPr fontId="1" type="noConversion"/>
  </si>
  <si>
    <t>LGH-WA18-281</t>
    <phoneticPr fontId="1" type="noConversion"/>
  </si>
  <si>
    <t>ECL-TR-19-0173</t>
    <phoneticPr fontId="1" type="noConversion"/>
  </si>
  <si>
    <t>ECL-TR-19-0172</t>
    <phoneticPr fontId="1" type="noConversion"/>
  </si>
  <si>
    <t>200등급</t>
    <phoneticPr fontId="1" type="noConversion"/>
  </si>
  <si>
    <t>224FFGD1R5</t>
    <phoneticPr fontId="1" type="noConversion"/>
  </si>
  <si>
    <t>24mm(5일반+14아르곤+5더블로이)</t>
    <phoneticPr fontId="1" type="noConversion"/>
  </si>
  <si>
    <t>LGH-TW18-155</t>
    <phoneticPr fontId="1" type="noConversion"/>
  </si>
  <si>
    <t>LGH-TW20-003</t>
    <phoneticPr fontId="1" type="noConversion"/>
  </si>
  <si>
    <t>LGH-TW20-022</t>
    <phoneticPr fontId="1" type="noConversion"/>
  </si>
  <si>
    <t>LGH-WA18-280</t>
    <phoneticPr fontId="1" type="noConversion"/>
  </si>
  <si>
    <t>43mm(5일반+14공기+5수퍼로이+14공기+5수퍼로이)</t>
    <phoneticPr fontId="1" type="noConversion"/>
  </si>
  <si>
    <t>24mm(5일반+14공기+5수퍼로이)</t>
    <phoneticPr fontId="1" type="noConversion"/>
  </si>
  <si>
    <t>ECL-TR-19-0176</t>
    <phoneticPr fontId="1" type="noConversion"/>
  </si>
  <si>
    <t>343FGGG2A5</t>
    <phoneticPr fontId="1" type="noConversion"/>
  </si>
  <si>
    <t>43mm(5일반+14공기+5일반+14공기+5일반)</t>
    <phoneticPr fontId="1" type="noConversion"/>
  </si>
  <si>
    <t>35등급</t>
    <phoneticPr fontId="1" type="noConversion"/>
  </si>
  <si>
    <t>51mm(5수퍼로이+18아르곤+5일반+18아르곤+5수퍼로이)</t>
    <phoneticPr fontId="1" type="noConversion"/>
  </si>
  <si>
    <t>ECL-TR-18-0141</t>
    <phoneticPr fontId="1" type="noConversion"/>
  </si>
  <si>
    <t>26mm(5수퍼로이+16아르곤+5로이)</t>
    <phoneticPr fontId="1" type="noConversion"/>
  </si>
  <si>
    <t>ECL-TR-19-0177</t>
    <phoneticPr fontId="1" type="noConversion"/>
  </si>
  <si>
    <t>351FEGE2R5</t>
    <phoneticPr fontId="1" type="noConversion"/>
  </si>
  <si>
    <t>226FFEL1R5</t>
    <phoneticPr fontId="1" type="noConversion"/>
  </si>
  <si>
    <t>222FFGE1R5</t>
    <phoneticPr fontId="1" type="noConversion"/>
  </si>
  <si>
    <t>22mm(5일반+12아르곤+5수퍼로이)</t>
    <phoneticPr fontId="1" type="noConversion"/>
  </si>
  <si>
    <t>LGH-WA15-312</t>
    <phoneticPr fontId="1" type="noConversion"/>
  </si>
  <si>
    <t>WA1</t>
    <phoneticPr fontId="1" type="noConversion"/>
  </si>
  <si>
    <t>LGH-TA14-166</t>
    <phoneticPr fontId="1" type="noConversion"/>
  </si>
  <si>
    <t>TA</t>
    <phoneticPr fontId="1" type="noConversion"/>
  </si>
  <si>
    <t>LGH-WA14-227</t>
    <phoneticPr fontId="1" type="noConversion"/>
  </si>
  <si>
    <t>334FGEE2R5</t>
    <phoneticPr fontId="1" type="noConversion"/>
  </si>
  <si>
    <t>34mm(5일반+10아르곤+5수퍼로이+9아르곤+5수퍼로이)</t>
    <phoneticPr fontId="1" type="noConversion"/>
  </si>
  <si>
    <t>LGH-TA13-058</t>
    <phoneticPr fontId="1" type="noConversion"/>
  </si>
  <si>
    <t>LGH-WA15-114</t>
    <phoneticPr fontId="1" type="noConversion"/>
  </si>
  <si>
    <t>LGH-TA15-106</t>
    <phoneticPr fontId="1" type="noConversion"/>
  </si>
  <si>
    <t>24mm(6일반+12아르곤+6수퍼로이)</t>
    <phoneticPr fontId="1" type="noConversion"/>
  </si>
  <si>
    <t>LGH-TA13-057</t>
    <phoneticPr fontId="1" type="noConversion"/>
  </si>
  <si>
    <t>LGH-WA15-112</t>
    <phoneticPr fontId="1" type="noConversion"/>
  </si>
  <si>
    <t>LGH-TW17-098</t>
    <phoneticPr fontId="1" type="noConversion"/>
  </si>
  <si>
    <t>25등급</t>
    <phoneticPr fontId="1" type="noConversion"/>
  </si>
  <si>
    <t>300등급</t>
    <phoneticPr fontId="1" type="noConversion"/>
  </si>
  <si>
    <t>AL</t>
    <phoneticPr fontId="1" type="noConversion"/>
  </si>
  <si>
    <t>실내면,발코니면</t>
    <phoneticPr fontId="1" type="noConversion"/>
  </si>
  <si>
    <t>Door(여닫이 도어)</t>
    <phoneticPr fontId="1" type="noConversion"/>
  </si>
  <si>
    <t>시스템창</t>
    <phoneticPr fontId="1" type="noConversion"/>
  </si>
  <si>
    <t>여닫이도어</t>
    <phoneticPr fontId="1" type="noConversion"/>
  </si>
  <si>
    <t>입면분할가능</t>
    <phoneticPr fontId="1" type="noConversion"/>
  </si>
  <si>
    <t>전체</t>
    <phoneticPr fontId="1" type="noConversion"/>
  </si>
  <si>
    <t>있음</t>
    <phoneticPr fontId="1" type="noConversion"/>
  </si>
  <si>
    <t>Tilt &amp; Turn(기능성여닫이)</t>
    <phoneticPr fontId="1" type="noConversion"/>
  </si>
  <si>
    <t>Top Hung(여닫이)</t>
    <phoneticPr fontId="1" type="noConversion"/>
  </si>
  <si>
    <t>TH단창</t>
    <phoneticPr fontId="1" type="noConversion"/>
  </si>
  <si>
    <t>THSH단창</t>
    <phoneticPr fontId="1" type="noConversion"/>
  </si>
  <si>
    <t>SH단창</t>
    <phoneticPr fontId="1" type="noConversion"/>
  </si>
  <si>
    <t>LS단창</t>
    <phoneticPr fontId="1" type="noConversion"/>
  </si>
  <si>
    <t>Parallel Slide(수평밀착미서기)</t>
    <phoneticPr fontId="1" type="noConversion"/>
  </si>
  <si>
    <t>PS단창</t>
    <phoneticPr fontId="1" type="noConversion"/>
  </si>
  <si>
    <t>폴딩도어</t>
    <phoneticPr fontId="1" type="noConversion"/>
  </si>
  <si>
    <t>AL-PVC</t>
    <phoneticPr fontId="1" type="noConversion"/>
  </si>
  <si>
    <t>SL이중창</t>
    <phoneticPr fontId="1" type="noConversion"/>
  </si>
  <si>
    <t>커튼월</t>
    <phoneticPr fontId="1" type="noConversion"/>
  </si>
  <si>
    <t>AL-WOOD</t>
    <phoneticPr fontId="1" type="noConversion"/>
  </si>
  <si>
    <t>Lift &amp; Slide(기능성미서기)</t>
    <phoneticPr fontId="1" type="noConversion"/>
  </si>
  <si>
    <t>있음</t>
    <phoneticPr fontId="1" type="noConversion"/>
  </si>
  <si>
    <t>없음</t>
    <phoneticPr fontId="1" type="noConversion"/>
  </si>
  <si>
    <t>WA</t>
    <phoneticPr fontId="1" type="noConversion"/>
  </si>
  <si>
    <t>224FFGE1R5</t>
    <phoneticPr fontId="1" type="noConversion"/>
  </si>
  <si>
    <t>224FFGE1R6</t>
    <phoneticPr fontId="1" type="noConversion"/>
  </si>
  <si>
    <t>TW</t>
    <phoneticPr fontId="1" type="noConversion"/>
  </si>
  <si>
    <t>224FFGG1A5_1</t>
    <phoneticPr fontId="1" type="noConversion"/>
  </si>
  <si>
    <t>224FFGG1A5_2</t>
    <phoneticPr fontId="1" type="noConversion"/>
  </si>
  <si>
    <t>http://www.lghausys.co.kr/popup/rn/download/downloadPopup.jsp?from=alwindow&amp;uu=/upload/alwindow/data/WA-US-TT90-224FFGG1A5_1.pdf</t>
    <phoneticPr fontId="1" type="noConversion"/>
  </si>
  <si>
    <t>http://www.lghausys.co.kr/popup/rn/download/downloadPopup.jsp?from=alwindow&amp;uu=/upload/alwindow/data/WA-US-TT90-224FFGG1A5_2.pdf</t>
    <phoneticPr fontId="1" type="noConversion"/>
  </si>
  <si>
    <t>E9-ADR80</t>
  </si>
  <si>
    <t>E9-ADR100</t>
  </si>
  <si>
    <t>E9-ATT100</t>
  </si>
  <si>
    <t>E9-ATT80</t>
  </si>
  <si>
    <t>E9-ATH80</t>
  </si>
  <si>
    <t>E9-ATHSH90</t>
  </si>
  <si>
    <t>E9-ASH80</t>
  </si>
  <si>
    <t>E9-ALS245</t>
  </si>
  <si>
    <t>E9-ATT90</t>
  </si>
  <si>
    <t>E9-APS210</t>
  </si>
  <si>
    <t>E9-ALS200</t>
  </si>
  <si>
    <t>E9-AFD68</t>
  </si>
  <si>
    <t>343FGDD2R5</t>
    <phoneticPr fontId="1" type="noConversion"/>
  </si>
  <si>
    <t>LC-WLS245</t>
  </si>
  <si>
    <t>LC-WLS245</t>
    <phoneticPr fontId="1" type="noConversion"/>
  </si>
  <si>
    <t>LC-WCW</t>
  </si>
  <si>
    <t>LC-WCW</t>
    <phoneticPr fontId="1" type="noConversion"/>
  </si>
  <si>
    <t>LC-WTT98</t>
  </si>
  <si>
    <t>LC-WTT98</t>
    <phoneticPr fontId="1" type="noConversion"/>
  </si>
  <si>
    <t>LC-WDR88</t>
  </si>
  <si>
    <t>LC-WDR88</t>
    <phoneticPr fontId="1" type="noConversion"/>
  </si>
  <si>
    <t>E9-ADR80-347FGEE2R5T1</t>
  </si>
  <si>
    <t>E9-ADR80-343FLGL2R5T2</t>
  </si>
  <si>
    <t>E9-ADR80-347FGGG2A5T4</t>
  </si>
  <si>
    <t>E9-ADR100-351FEGE2A5A1</t>
  </si>
  <si>
    <t>E9-ADR100-343FGDD2R5T2</t>
  </si>
  <si>
    <t>E9-ADR100-343FGEE2R5T3</t>
  </si>
  <si>
    <t>E9-ADR100-226FFGE1R5A4</t>
  </si>
  <si>
    <t>E9-ATT90-343FGEE2R5T1</t>
  </si>
  <si>
    <t>E9-ATT90-224FFGE1R5T2</t>
  </si>
  <si>
    <t>E9-ATT90-224FFGG1A5_1A3</t>
  </si>
  <si>
    <t>E9-ATT90-224FFGG1A5_2A4</t>
  </si>
  <si>
    <t>E9-ATT100-343FEGE2R5T1</t>
  </si>
  <si>
    <t>E9-ATT100-224FFGE1R5T2</t>
  </si>
  <si>
    <t>E9-ATT80-347FGEE2R5T1</t>
  </si>
  <si>
    <t>E9-ATT80-343FGEE2R5T2</t>
  </si>
  <si>
    <t>E9-ATT80-224FFGE1R5T3</t>
  </si>
  <si>
    <t>E9-ATT80-347FGGG2A5T4</t>
  </si>
  <si>
    <t>E9-ATH80-347FGEE2R5T1</t>
  </si>
  <si>
    <t>E9-ATH80-343FGEE2R5T2</t>
  </si>
  <si>
    <t>E9-ATH80-224FFGE1R5T3</t>
  </si>
  <si>
    <t>E9-ATH80-347FGGG2A5T4</t>
  </si>
  <si>
    <t>E9-ATHSH90-343FGEE2R5T2</t>
  </si>
  <si>
    <t>E9-ATHSH90-224FFGE1R5T3</t>
  </si>
  <si>
    <t>E9-ATHSH90-343FGDD2R5T4</t>
  </si>
  <si>
    <t>E9-ATHSH90-224FFGD1R5T5</t>
  </si>
  <si>
    <t>E9-ASH80-347FGEE2R5T1</t>
  </si>
  <si>
    <t>E9-ASH80-343FGEE2R5T2</t>
  </si>
  <si>
    <t>E9-ASH80-224FFGE1R5T3</t>
  </si>
  <si>
    <t>E9-ASH80-347FGGG2A5T4</t>
  </si>
  <si>
    <t>E9-ALS200-343FGEE2R5T1</t>
  </si>
  <si>
    <t>E9-ALS200-343FGEE2A5T2</t>
  </si>
  <si>
    <t>E9-ALS200-224FFGE1A5T3</t>
  </si>
  <si>
    <t>E9-ALS200-224FFGE1R5T4</t>
  </si>
  <si>
    <t>E9-ALS200-343FGGG2A5T5</t>
  </si>
  <si>
    <t>E9-ALS245-351FEGE2R5T1</t>
  </si>
  <si>
    <t>E9-ALS245-226FFEL1R5T3</t>
  </si>
  <si>
    <t>E9-ALS245-226FFGE1R5T4</t>
  </si>
  <si>
    <t>E9-ALS245-351FEGE2R5T5</t>
  </si>
  <si>
    <t>E9-ALS245-226FFEL1R5T6</t>
  </si>
  <si>
    <t>E9-APS210-343FGEE2R5T1</t>
  </si>
  <si>
    <t>E9-AFD68-222FFGE1R5T1</t>
  </si>
  <si>
    <t>E9-AFD68-222FFGE1R5T2</t>
  </si>
  <si>
    <t>LC-WLS245-343FEGE2R5T1</t>
  </si>
  <si>
    <t>LC-WLS245-343FEGE2R5T2</t>
  </si>
  <si>
    <t>LC-WCW-343FEGE2R5T1</t>
  </si>
  <si>
    <t>LC-WCW-343FEGE2R5T2</t>
  </si>
  <si>
    <t>LC-WTT98-343FEGE2R5T1</t>
  </si>
  <si>
    <t>LC-WTT98-343FEGE2R5T2</t>
  </si>
  <si>
    <t>LC-WDR88-343FEGE2R5T1</t>
  </si>
  <si>
    <t>유로시스템9 알루미늄</t>
    <phoneticPr fontId="1" type="noConversion"/>
  </si>
  <si>
    <t>E9-ACW(Slim Facade)</t>
  </si>
  <si>
    <t>E9-ACW(Slim Facade)</t>
    <phoneticPr fontId="1" type="noConversion"/>
  </si>
  <si>
    <t>E9-ACW(S-Facade)</t>
  </si>
  <si>
    <t>E9-ACW(S-Facade)</t>
    <phoneticPr fontId="1" type="noConversion"/>
  </si>
  <si>
    <t>E9-ACW(S-Facade)-334FGEE2R5T1</t>
  </si>
  <si>
    <t>E9-ACW(S-Facade)-334FGEE2R5T2</t>
  </si>
  <si>
    <t>E9-ACW(S-Facade)-224FFGE1R5T3</t>
  </si>
  <si>
    <t>E9-ACW(S-Facade)-224FFGE1R6T4</t>
  </si>
  <si>
    <t>E9-ACW(S-Facade)-224FFGE1R6T5</t>
  </si>
  <si>
    <t>E9-ACW(Slim Facade)-343FGEE2R5T1</t>
  </si>
  <si>
    <t>E9-ACW(Slim Facade)-343FGEE2R5T2</t>
  </si>
  <si>
    <t>E9-ALS245</t>
    <phoneticPr fontId="1" type="noConversion"/>
  </si>
  <si>
    <t>E9-ALS200</t>
    <phoneticPr fontId="1" type="noConversion"/>
  </si>
  <si>
    <t>LC-WCW</t>
    <phoneticPr fontId="1" type="noConversion"/>
  </si>
  <si>
    <t>UE-SL270</t>
    <phoneticPr fontId="1" type="noConversion"/>
  </si>
  <si>
    <t>E9-ACW(S-Facade E)</t>
    <phoneticPr fontId="1" type="noConversion"/>
  </si>
  <si>
    <t>E9-ACW(S-Facade E)</t>
    <phoneticPr fontId="1" type="noConversion"/>
  </si>
  <si>
    <t>E9-ACW(S-Facade E)-343FGEE2R5T1</t>
  </si>
  <si>
    <t>E9-ACW(S-Facade E)-343FGEE2R5T2</t>
  </si>
  <si>
    <t>AL-PVC</t>
  </si>
  <si>
    <t>실내면,발코니면</t>
  </si>
  <si>
    <t>시스템창</t>
  </si>
  <si>
    <t>LONCHEL W400 N9</t>
  </si>
  <si>
    <t>론첼 W400 N9</t>
  </si>
  <si>
    <t>있음</t>
  </si>
  <si>
    <t>일반창</t>
  </si>
  <si>
    <t>론첼 W400 N7</t>
  </si>
  <si>
    <t>LC-W500-R9</t>
  </si>
  <si>
    <t>LC-W500-R9</t>
    <phoneticPr fontId="1" type="noConversion"/>
  </si>
  <si>
    <t>547RMRASS3K5</t>
    <phoneticPr fontId="1" type="noConversion"/>
  </si>
  <si>
    <t>27.76mm(5울트라더블로이+12크립톤+10.76접합)</t>
    <phoneticPr fontId="1" type="noConversion"/>
  </si>
  <si>
    <t>22mm(5일반+12크립톤+5수퍼로이)</t>
    <phoneticPr fontId="1" type="noConversion"/>
  </si>
  <si>
    <t>LONCHEL W500 R9</t>
    <phoneticPr fontId="1" type="noConversion"/>
  </si>
  <si>
    <t>론첼 W500 R9</t>
    <phoneticPr fontId="1" type="noConversion"/>
  </si>
  <si>
    <t>LGH-TW20-025</t>
    <phoneticPr fontId="1" type="noConversion"/>
  </si>
  <si>
    <t>LGH-WA20-115</t>
    <phoneticPr fontId="1" type="noConversion"/>
  </si>
  <si>
    <t>400등급</t>
    <phoneticPr fontId="1" type="noConversion"/>
  </si>
  <si>
    <t>LGH-DA20-023</t>
    <phoneticPr fontId="1" type="noConversion"/>
  </si>
  <si>
    <t>적합</t>
    <phoneticPr fontId="1" type="noConversion"/>
  </si>
  <si>
    <t>DA2</t>
  </si>
  <si>
    <t>DA2</t>
    <phoneticPr fontId="1" type="noConversion"/>
  </si>
  <si>
    <t>LC-W500-R9-547RMRASS3K5T2</t>
  </si>
  <si>
    <t>LC-W500-R9-547RMRASS3K5T3</t>
  </si>
  <si>
    <t>http://www.lghausys.co.kr/popup/rn/download/downloadPopup.jsp?from=alwindow&amp;uu=/upload/alwindow/data/DA2-LC-W500-R9-547RMRASS3K5.pdf</t>
  </si>
  <si>
    <t>422MSGS1R5</t>
    <phoneticPr fontId="1" type="noConversion"/>
  </si>
  <si>
    <t>22mm(5일반+12공기+5수퍼로이)</t>
    <phoneticPr fontId="1" type="noConversion"/>
  </si>
  <si>
    <t>22mm(5그린+12공기+5수퍼로이)</t>
    <phoneticPr fontId="1" type="noConversion"/>
  </si>
  <si>
    <t>22mm(5일반+12아르곤+5수퍼로이)</t>
    <phoneticPr fontId="1" type="noConversion"/>
  </si>
  <si>
    <t>LGH-TW20-037</t>
    <phoneticPr fontId="1" type="noConversion"/>
  </si>
  <si>
    <t>LGH-WA20-217</t>
    <phoneticPr fontId="1" type="noConversion"/>
  </si>
  <si>
    <t>LGH-DA20-040</t>
    <phoneticPr fontId="1" type="noConversion"/>
  </si>
  <si>
    <t>LC-W500-R9-422MSGS1R5T1</t>
  </si>
  <si>
    <t>LC-W500-R9-422MSGS1R5T2</t>
  </si>
  <si>
    <t>LC-W500-R9-422MSGS1R5T3</t>
  </si>
  <si>
    <t>http://www.lghausys.co.kr/popup/rn/download/downloadPopup.jsp?from=alwindow&amp;uu=/upload/alwindow/data/DA2-LC-W500-R9-422MSGS1R5.pdf</t>
  </si>
  <si>
    <t>444MGGE1R5</t>
    <phoneticPr fontId="1" type="noConversion"/>
  </si>
  <si>
    <t>24mm(5일반+14아르곤+5수퍼로이)</t>
    <phoneticPr fontId="1" type="noConversion"/>
  </si>
  <si>
    <t>LGH-TW18-121</t>
    <phoneticPr fontId="1" type="noConversion"/>
  </si>
  <si>
    <t>LC-W500-R9-444MGGE1R5T1</t>
  </si>
  <si>
    <t>444MGGE2A5</t>
    <phoneticPr fontId="1" type="noConversion"/>
  </si>
  <si>
    <t>24mm(5일반+14공기+5수퍼로이)</t>
    <phoneticPr fontId="1" type="noConversion"/>
  </si>
  <si>
    <t>LGH-TW18-122</t>
    <phoneticPr fontId="1" type="noConversion"/>
  </si>
  <si>
    <t>LC-W500-R9-444MGGE2A5T1</t>
  </si>
  <si>
    <t>444MGGG2A5</t>
    <phoneticPr fontId="1" type="noConversion"/>
  </si>
  <si>
    <t>24mm(5일반+14공기+5일반)</t>
    <phoneticPr fontId="1" type="noConversion"/>
  </si>
  <si>
    <t>LGH-WA18-222</t>
    <phoneticPr fontId="1" type="noConversion"/>
  </si>
  <si>
    <t>LC-W500-R9-444MGGG2A5T1</t>
  </si>
  <si>
    <t>LC-W500-R9-T</t>
  </si>
  <si>
    <t>LC-W500-R9-T</t>
    <phoneticPr fontId="1" type="noConversion"/>
  </si>
  <si>
    <t>644GEMG1R5</t>
    <phoneticPr fontId="1" type="noConversion"/>
  </si>
  <si>
    <t>LGH-TW18-123</t>
    <phoneticPr fontId="1" type="noConversion"/>
  </si>
  <si>
    <t>LC-W500-R9-T</t>
    <phoneticPr fontId="1" type="noConversion"/>
  </si>
  <si>
    <t>LC-W500-R9-T-644GEMG1R5T1</t>
  </si>
  <si>
    <t>644GEMG2A5</t>
    <phoneticPr fontId="1" type="noConversion"/>
  </si>
  <si>
    <t>27.76mm(5일반+0.76접합+5일반+12공기+5일반)</t>
    <phoneticPr fontId="1" type="noConversion"/>
  </si>
  <si>
    <t>LGH-TW18-124</t>
    <phoneticPr fontId="1" type="noConversion"/>
  </si>
  <si>
    <t>LC-W500-R9-T-644GEMG2A5T1</t>
  </si>
  <si>
    <t>622SSMS1R5</t>
    <phoneticPr fontId="1" type="noConversion"/>
  </si>
  <si>
    <t>27.76mm(5일반+0.76접합+5일반+12공기+5수퍼로이)</t>
    <phoneticPr fontId="1" type="noConversion"/>
  </si>
  <si>
    <t>LGH-TW20-038</t>
    <phoneticPr fontId="1" type="noConversion"/>
  </si>
  <si>
    <t>LC-W500-R9-T-622SSMS1R5T1</t>
  </si>
  <si>
    <t>LGH-WA20-218</t>
    <phoneticPr fontId="1" type="noConversion"/>
  </si>
  <si>
    <t>LGH-DA20-041</t>
    <phoneticPr fontId="1" type="noConversion"/>
  </si>
  <si>
    <t>LC-W500-R9-T-622SSMS1R5T2</t>
  </si>
  <si>
    <t>LC-W500-R9-T-622SSMS1R5T3</t>
  </si>
  <si>
    <t>http://www.lghausys.co.kr/popup/rn/download/downloadPopup.jsp?from=alwindow&amp;uu=/upload/alwindow/data/DA2-LC-W500-R9-T-622SSMS1R5.pdf</t>
  </si>
  <si>
    <t>644GGMG2A5</t>
    <phoneticPr fontId="1" type="noConversion"/>
  </si>
  <si>
    <t>LGH-WA18-223</t>
    <phoneticPr fontId="1" type="noConversion"/>
  </si>
  <si>
    <t>LC-W500-R9-T-644GGMG2A5T1</t>
  </si>
  <si>
    <t>LC-W400-N9</t>
  </si>
  <si>
    <t>LC-W400-N9</t>
    <phoneticPr fontId="1" type="noConversion"/>
  </si>
  <si>
    <t>LC-W400-N9-T</t>
    <phoneticPr fontId="1" type="noConversion"/>
  </si>
  <si>
    <t>LC-W400-N7</t>
    <phoneticPr fontId="1" type="noConversion"/>
  </si>
  <si>
    <t>LC-W400-N7-T</t>
    <phoneticPr fontId="1" type="noConversion"/>
  </si>
  <si>
    <t>LGH-TW20-024</t>
    <phoneticPr fontId="1" type="noConversion"/>
  </si>
  <si>
    <t>LGH-WA20-114</t>
    <phoneticPr fontId="1" type="noConversion"/>
  </si>
  <si>
    <t>LGH-DA20-024</t>
    <phoneticPr fontId="1" type="noConversion"/>
  </si>
  <si>
    <t>LC-W400-N9-547RMRASS3K5T1</t>
  </si>
  <si>
    <t>LC-W400-N9-547RMRASS3K5T2</t>
  </si>
  <si>
    <t>LC-W400-N9-547RMRASS3K5T3</t>
  </si>
  <si>
    <t>http://www.lghausys.co.kr/popup/rn/download/downloadPopup.jsp?from=alwindow&amp;uu=/upload/alwindow/data/DA2-LC-W400-N9-547RMRASS3K5.pdf</t>
  </si>
  <si>
    <t>422MSGS1R5</t>
    <phoneticPr fontId="1" type="noConversion"/>
  </si>
  <si>
    <t>LGH-TW20-031</t>
    <phoneticPr fontId="1" type="noConversion"/>
  </si>
  <si>
    <t>LGH-WA20-131</t>
    <phoneticPr fontId="1" type="noConversion"/>
  </si>
  <si>
    <t>LGH-DA20-029</t>
    <phoneticPr fontId="1" type="noConversion"/>
  </si>
  <si>
    <t>LC-W400-N9-422MSGS1R5T1</t>
  </si>
  <si>
    <t>LC-W400-N9-422MSGS1R5T2</t>
  </si>
  <si>
    <t>LC-W400-N9-422MSGS1R5T3</t>
  </si>
  <si>
    <t>http://www.lghausys.co.kr/popup/rn/download/downloadPopup.jsp?from=alwindow&amp;uu=/upload/alwindow/data/DA2-LC-W400-N9-422MSGS1R5.pdf</t>
  </si>
  <si>
    <t>444MEGE1R5</t>
    <phoneticPr fontId="1" type="noConversion"/>
  </si>
  <si>
    <t>LGH-TW18-101</t>
    <phoneticPr fontId="1" type="noConversion"/>
  </si>
  <si>
    <t>LGH-WA18-201</t>
    <phoneticPr fontId="1" type="noConversion"/>
  </si>
  <si>
    <t>LC-W400-N9-444MEGE1R5T1</t>
  </si>
  <si>
    <t>LC-W400-N9-444MEGE1R5T2</t>
  </si>
  <si>
    <t>444MEGE2R5</t>
    <phoneticPr fontId="1" type="noConversion"/>
  </si>
  <si>
    <t>LGH-TW18-102</t>
    <phoneticPr fontId="1" type="noConversion"/>
  </si>
  <si>
    <t>LGH-WA18-202</t>
    <phoneticPr fontId="1" type="noConversion"/>
  </si>
  <si>
    <t>LC-W400-N9-444MEGE2R5T1</t>
  </si>
  <si>
    <t>LC-W400-N9-444MEGE2R5T2</t>
  </si>
  <si>
    <t>444MGGE2A5</t>
    <phoneticPr fontId="1" type="noConversion"/>
  </si>
  <si>
    <t>LGH-TW18-118</t>
    <phoneticPr fontId="1" type="noConversion"/>
  </si>
  <si>
    <t>LC-W400-N9-444MGGE2A5T1</t>
  </si>
  <si>
    <t>422MGGE2A5</t>
    <phoneticPr fontId="1" type="noConversion"/>
  </si>
  <si>
    <t>ECL-TR-18-0513</t>
    <phoneticPr fontId="1" type="noConversion"/>
  </si>
  <si>
    <t>LC-W400-N9-422MGGE2A5T1</t>
  </si>
  <si>
    <t>444GGGE1A5</t>
    <phoneticPr fontId="1" type="noConversion"/>
  </si>
  <si>
    <t>LGH-TA20-086</t>
    <phoneticPr fontId="1" type="noConversion"/>
  </si>
  <si>
    <t>LC-W400-N9-444GGGE1A5T1</t>
  </si>
  <si>
    <t>1등급</t>
    <phoneticPr fontId="1" type="noConversion"/>
  </si>
  <si>
    <t>LGH-WA20-068</t>
    <phoneticPr fontId="1" type="noConversion"/>
  </si>
  <si>
    <t>WA1</t>
    <phoneticPr fontId="1" type="noConversion"/>
  </si>
  <si>
    <t>LGH-DA20-012</t>
    <phoneticPr fontId="1" type="noConversion"/>
  </si>
  <si>
    <t>LC-W400-N9-444GGGE1A5T2</t>
  </si>
  <si>
    <t>LC-W400-N9-444GGGE1A5T3</t>
  </si>
  <si>
    <t>http://www.lghausys.co.kr/popup/rn/download/downloadPopup.jsp?from=alwindow&amp;uu=/upload/alwindow/data/DA2-LC-W400-N9-444GGGE1A5.pdf</t>
  </si>
  <si>
    <t>LGH-TW20-033</t>
    <phoneticPr fontId="1" type="noConversion"/>
  </si>
  <si>
    <t>LGH-WA20-130</t>
    <phoneticPr fontId="1" type="noConversion"/>
  </si>
  <si>
    <t>LGH-DA20-032</t>
    <phoneticPr fontId="1" type="noConversion"/>
  </si>
  <si>
    <t>http://www.lghausys.co.kr/popup/rn/download/downloadPopup.jsp?from=alwindow&amp;uu=/upload/alwindow/data/DA2-LC-W400-N9-622SSMS1R5.pdf</t>
  </si>
  <si>
    <t>LGH-TW18-119</t>
    <phoneticPr fontId="1" type="noConversion"/>
  </si>
  <si>
    <t>LGH-TW18-120</t>
    <phoneticPr fontId="1" type="noConversion"/>
  </si>
  <si>
    <t>LGH-WA18-221</t>
    <phoneticPr fontId="1" type="noConversion"/>
  </si>
  <si>
    <t>LC-W400-N9-T</t>
    <phoneticPr fontId="1" type="noConversion"/>
  </si>
  <si>
    <t>LC-W400-N9-T-622SSMS1R5T1</t>
  </si>
  <si>
    <t>LC-W400-N9-T-622SSMS1R5T2</t>
  </si>
  <si>
    <t>LC-W400-N9-T-622SSMS1R5T3</t>
  </si>
  <si>
    <t>LC-W400-N9-T-644GEMG1R5T1</t>
  </si>
  <si>
    <t>LC-W400-N9-T-644GEMG2A5T1</t>
  </si>
  <si>
    <t>LC-W400-N9-T-644GEMG2A5T2</t>
  </si>
  <si>
    <t>LC-W400-N7</t>
    <phoneticPr fontId="1" type="noConversion"/>
  </si>
  <si>
    <t>422GSGS1R5</t>
    <phoneticPr fontId="1" type="noConversion"/>
  </si>
  <si>
    <t>LGH-TW20-030</t>
    <phoneticPr fontId="1" type="noConversion"/>
  </si>
  <si>
    <t>LGH-WA20-129</t>
    <phoneticPr fontId="1" type="noConversion"/>
  </si>
  <si>
    <t>LGH-DA20-028</t>
    <phoneticPr fontId="1" type="noConversion"/>
  </si>
  <si>
    <t>LC-W400-N7-422GSGS1R5T1</t>
  </si>
  <si>
    <t>LC-W400-N7-422GSGS1R5T2</t>
  </si>
  <si>
    <t>LC-W400-N7-422GSGS1R5T3</t>
  </si>
  <si>
    <t>http://www.lghausys.co.kr/popup/rn/download/downloadPopup.jsp?from=alwindow&amp;uu=/upload/alwindow/data/DA2-LC-W400-N7-422GSGS1R5.pdf</t>
  </si>
  <si>
    <t>444MEGE2A5</t>
    <phoneticPr fontId="1" type="noConversion"/>
  </si>
  <si>
    <t>ECL-TR-18-0479</t>
    <phoneticPr fontId="1" type="noConversion"/>
  </si>
  <si>
    <t>ECL-TR-18-0480</t>
    <phoneticPr fontId="1" type="noConversion"/>
  </si>
  <si>
    <t>LC-W400-N7-444MEGE2A5T1</t>
  </si>
  <si>
    <t>LC-W400-N7-444MEGE2A5T2</t>
  </si>
  <si>
    <t>444GGGE1A5</t>
    <phoneticPr fontId="1" type="noConversion"/>
  </si>
  <si>
    <t>LGH-TA20-085</t>
    <phoneticPr fontId="1" type="noConversion"/>
  </si>
  <si>
    <t>LGH-WA20-067</t>
    <phoneticPr fontId="1" type="noConversion"/>
  </si>
  <si>
    <t>LC-W400-N7-444GGGE1A5T1</t>
  </si>
  <si>
    <t>LC-W400-N7-444GGGE1A5T2</t>
  </si>
  <si>
    <t>622SSMS1R5</t>
    <phoneticPr fontId="1" type="noConversion"/>
  </si>
  <si>
    <t>LC-W400-N7-T</t>
    <phoneticPr fontId="1" type="noConversion"/>
  </si>
  <si>
    <t>LGH-TW20-032</t>
    <phoneticPr fontId="1" type="noConversion"/>
  </si>
  <si>
    <t>LGH-WA20-128</t>
    <phoneticPr fontId="1" type="noConversion"/>
  </si>
  <si>
    <t>LGH-DA20-032</t>
    <phoneticPr fontId="1" type="noConversion"/>
  </si>
  <si>
    <t>LC-W400-N7-T-622SSMS1R5T1</t>
  </si>
  <si>
    <t>LC-W400-N7-T-622SSMS1R5T2</t>
  </si>
  <si>
    <t>LC-W400-N7-T-622SSMS1R5T3</t>
  </si>
  <si>
    <t>http://www.lghausys.co.kr/popup/rn/download/downloadPopup.jsp?from=alwindow&amp;uu=/upload/alwindow/data/DA2-LC-W400-N7-T-622SSMS1R5.pdf</t>
  </si>
  <si>
    <t>644MGEM2A5</t>
    <phoneticPr fontId="1" type="noConversion"/>
  </si>
  <si>
    <t>24mm(5일반+14공기+5수퍼로이)</t>
    <phoneticPr fontId="1" type="noConversion"/>
  </si>
  <si>
    <t>ECL-TR-18-0471</t>
    <phoneticPr fontId="1" type="noConversion"/>
  </si>
  <si>
    <t>ECL-TR-18-0472</t>
    <phoneticPr fontId="1" type="noConversion"/>
  </si>
  <si>
    <t>LC-W400-N7-T-644MGEM2A5T1</t>
  </si>
  <si>
    <t>LC-W400-N7-T-644MGEM2A5T2</t>
  </si>
  <si>
    <t>LONCHEL W400 N7</t>
    <phoneticPr fontId="1" type="noConversion"/>
  </si>
  <si>
    <t>622GEMG2A5</t>
    <phoneticPr fontId="1" type="noConversion"/>
  </si>
  <si>
    <t>22mm(5일반+12공기+5수퍼로이)</t>
    <phoneticPr fontId="1" type="noConversion"/>
  </si>
  <si>
    <t>LGH-TW19-013</t>
    <phoneticPr fontId="1" type="noConversion"/>
  </si>
  <si>
    <t>LC-W400-N7-T-622GEMG2A5T1</t>
  </si>
  <si>
    <t>LC-W400-N5</t>
    <phoneticPr fontId="1" type="noConversion"/>
  </si>
  <si>
    <t>LC-W400-N5-T</t>
    <phoneticPr fontId="1" type="noConversion"/>
  </si>
  <si>
    <t>LC-W400-N3</t>
    <phoneticPr fontId="1" type="noConversion"/>
  </si>
  <si>
    <t>LC-W400-N3-T</t>
    <phoneticPr fontId="1" type="noConversion"/>
  </si>
  <si>
    <t>LONCHEL W400 N5</t>
    <phoneticPr fontId="1" type="noConversion"/>
  </si>
  <si>
    <t>LONCHEL W400 N3</t>
    <phoneticPr fontId="1" type="noConversion"/>
  </si>
  <si>
    <t>론첼 W400 N5</t>
    <phoneticPr fontId="1" type="noConversion"/>
  </si>
  <si>
    <t>론첼 W400 N3</t>
    <phoneticPr fontId="1" type="noConversion"/>
  </si>
  <si>
    <t>단창</t>
    <phoneticPr fontId="1" type="noConversion"/>
  </si>
  <si>
    <t>LC-W400-N5</t>
    <phoneticPr fontId="1" type="noConversion"/>
  </si>
  <si>
    <t>LGH-TA20-130</t>
    <phoneticPr fontId="1" type="noConversion"/>
  </si>
  <si>
    <t>227FFMS1A5</t>
    <phoneticPr fontId="1" type="noConversion"/>
  </si>
  <si>
    <t>230FFDE1K5</t>
    <phoneticPr fontId="1" type="noConversion"/>
  </si>
  <si>
    <t>LC-W400-N5-230FFDE1K5T1</t>
  </si>
  <si>
    <t>27.76mm(5일반+0.76접합+5일반+12공기+5수퍼로이)</t>
    <phoneticPr fontId="1" type="noConversion"/>
  </si>
  <si>
    <t>LGH-TW20-041</t>
    <phoneticPr fontId="1" type="noConversion"/>
  </si>
  <si>
    <t>3등급</t>
    <phoneticPr fontId="1" type="noConversion"/>
  </si>
  <si>
    <t>LGH-WA20-221</t>
    <phoneticPr fontId="1" type="noConversion"/>
  </si>
  <si>
    <t>25등급</t>
    <phoneticPr fontId="1" type="noConversion"/>
  </si>
  <si>
    <t>280등급</t>
    <phoneticPr fontId="1" type="noConversion"/>
  </si>
  <si>
    <t>LC-W400-N5-227FFMS1A5T1</t>
  </si>
  <si>
    <t>LC-W400-N5-227FFMS1A5T2</t>
  </si>
  <si>
    <t>27.76mm(5일반+0.76접합+5일반+12크립톤+5일반)</t>
    <phoneticPr fontId="1" type="noConversion"/>
  </si>
  <si>
    <t>LGH-TA20-123</t>
    <phoneticPr fontId="1" type="noConversion"/>
  </si>
  <si>
    <t>LC-W400-N5-T</t>
    <phoneticPr fontId="1" type="noConversion"/>
  </si>
  <si>
    <t>LC-W400-N5-T-230FFDE1K5T1</t>
  </si>
  <si>
    <t>527GSMS1A5</t>
    <phoneticPr fontId="1" type="noConversion"/>
  </si>
  <si>
    <t>4등급</t>
    <phoneticPr fontId="1" type="noConversion"/>
  </si>
  <si>
    <t>LGH-TW20-042</t>
    <phoneticPr fontId="1" type="noConversion"/>
  </si>
  <si>
    <t>LGH-WA20-222</t>
    <phoneticPr fontId="1" type="noConversion"/>
  </si>
  <si>
    <t>300등급</t>
    <phoneticPr fontId="1" type="noConversion"/>
  </si>
  <si>
    <t>LC-W400-N5-T-527GSMS1A5T1</t>
  </si>
  <si>
    <t>LC-W400-N5-T-527GSMS1A5T2</t>
  </si>
  <si>
    <t>427GGMG1A5</t>
    <phoneticPr fontId="1" type="noConversion"/>
  </si>
  <si>
    <t>30.5mm(5울트라더블로이+10크립톤+0.5필름+10크립톤+5수퍼로이)</t>
    <phoneticPr fontId="1" type="noConversion"/>
  </si>
  <si>
    <t>LGH-TA20-082</t>
    <phoneticPr fontId="1" type="noConversion"/>
  </si>
  <si>
    <t>LGH-WA20-066</t>
    <phoneticPr fontId="1" type="noConversion"/>
  </si>
  <si>
    <t>2등급</t>
    <phoneticPr fontId="1" type="noConversion"/>
  </si>
  <si>
    <t>LC-W400-N5-T-427GGMG1A5T1</t>
  </si>
  <si>
    <t>LC-W400-N5-T-427GGMG1A5T2</t>
  </si>
  <si>
    <t>LC-W400-N3</t>
    <phoneticPr fontId="1" type="noConversion"/>
  </si>
  <si>
    <t>227FFGS1A5</t>
    <phoneticPr fontId="1" type="noConversion"/>
  </si>
  <si>
    <t>LGH-TW20-039</t>
    <phoneticPr fontId="1" type="noConversion"/>
  </si>
  <si>
    <t>LGH-WA20-219</t>
    <phoneticPr fontId="1" type="noConversion"/>
  </si>
  <si>
    <t>LC-W400-N3-227FFGS1A5T1</t>
  </si>
  <si>
    <t>LC-W400-N3-227FFGS1A5T2</t>
  </si>
  <si>
    <t>LC-W400-N3-T</t>
    <phoneticPr fontId="1" type="noConversion"/>
  </si>
  <si>
    <t>LGH-TW20-040</t>
    <phoneticPr fontId="1" type="noConversion"/>
  </si>
  <si>
    <t>LGH-WA20-220</t>
    <phoneticPr fontId="1" type="noConversion"/>
  </si>
  <si>
    <t>LC-W400-N3-T-527GSMS1A5T1</t>
  </si>
  <si>
    <t>LC-W400-N3-T-527GSMS1A5T2</t>
  </si>
  <si>
    <t>527GEME1R5</t>
    <phoneticPr fontId="1" type="noConversion"/>
  </si>
  <si>
    <t>22mm(5일반+12아르곤+5수퍼로이)</t>
    <phoneticPr fontId="1" type="noConversion"/>
  </si>
  <si>
    <t>27.76mm(5일반+0.76접합+5일반+12아르곤+5일반)</t>
    <phoneticPr fontId="1" type="noConversion"/>
  </si>
  <si>
    <t>LGH-TW19-011</t>
    <phoneticPr fontId="1" type="noConversion"/>
  </si>
  <si>
    <t>LC-W400-N3-T-527GEME1R5T1</t>
  </si>
  <si>
    <t>LC-W400-N9-T</t>
  </si>
  <si>
    <t>LC-W400-N7</t>
  </si>
  <si>
    <t>LC-W400-N7-T</t>
  </si>
  <si>
    <t>LC-W400-N5</t>
  </si>
  <si>
    <t>LC-W400-N5-T</t>
  </si>
  <si>
    <t>LC-W400-N3</t>
  </si>
  <si>
    <t>LC-W400-N3-T</t>
  </si>
  <si>
    <t>론첼 W400 N5</t>
    <phoneticPr fontId="1" type="noConversion"/>
  </si>
  <si>
    <t>Database (유로시스템9 AL시스템창)</t>
    <phoneticPr fontId="1" type="noConversion"/>
  </si>
  <si>
    <t>346FSAS2R5</t>
    <phoneticPr fontId="1" type="noConversion"/>
  </si>
  <si>
    <t>46.5mm(5수퍼로이+18아르곤+0.5경량+18아르곤+5수퍼로이)</t>
    <phoneticPr fontId="1" type="noConversion"/>
  </si>
  <si>
    <t>LGH-TW20-020</t>
    <phoneticPr fontId="1" type="noConversion"/>
  </si>
  <si>
    <t>2116-KEPL-0010-B</t>
    <phoneticPr fontId="1" type="noConversion"/>
  </si>
  <si>
    <t>1등급</t>
    <phoneticPr fontId="1" type="noConversion"/>
  </si>
  <si>
    <t>24mm(5일반+14아르곤+5수퍼로이)</t>
    <phoneticPr fontId="1" type="noConversion"/>
  </si>
  <si>
    <t>224FFGE1R5</t>
    <phoneticPr fontId="1" type="noConversion"/>
  </si>
  <si>
    <t>E9-ADR80-224FFGE1R5T3</t>
  </si>
  <si>
    <t>E9-ATT80</t>
    <phoneticPr fontId="1" type="noConversion"/>
  </si>
  <si>
    <t>346FEAE2R5</t>
    <phoneticPr fontId="1" type="noConversion"/>
  </si>
  <si>
    <t>1등급</t>
    <phoneticPr fontId="1" type="noConversion"/>
  </si>
  <si>
    <t>LGH-TW20-052</t>
    <phoneticPr fontId="1" type="noConversion"/>
  </si>
  <si>
    <t>E9-ATH80</t>
    <phoneticPr fontId="1" type="noConversion"/>
  </si>
  <si>
    <t>2116-KEPL-0010-A</t>
    <phoneticPr fontId="1" type="noConversion"/>
  </si>
  <si>
    <t>E9-ASH80</t>
    <phoneticPr fontId="1" type="noConversion"/>
  </si>
  <si>
    <t>LGH-TW20-050</t>
    <phoneticPr fontId="1" type="noConversion"/>
  </si>
  <si>
    <t>346FEAE2R5</t>
    <phoneticPr fontId="1" type="noConversion"/>
  </si>
  <si>
    <t>LGH-TW20-051</t>
    <phoneticPr fontId="1" type="noConversion"/>
  </si>
  <si>
    <t>42.5mm(5수퍼로이+16아르곤+0.5경량+16아르곤+5수퍼로이)</t>
    <phoneticPr fontId="1" type="noConversion"/>
  </si>
  <si>
    <t>342FEAE2R5</t>
    <phoneticPr fontId="1" type="noConversion"/>
  </si>
  <si>
    <t>LGH-TW20-045</t>
    <phoneticPr fontId="1" type="noConversion"/>
  </si>
  <si>
    <t>LGH-TW20-046</t>
    <phoneticPr fontId="1" type="noConversion"/>
  </si>
  <si>
    <t>ECL-TR-19-0263</t>
    <phoneticPr fontId="1" type="noConversion"/>
  </si>
  <si>
    <t>ECL-TR-19-0262</t>
    <phoneticPr fontId="1" type="noConversion"/>
  </si>
  <si>
    <t>E9-APS210</t>
    <phoneticPr fontId="1" type="noConversion"/>
  </si>
  <si>
    <t>E9-ASH80(SMART)</t>
    <phoneticPr fontId="1" type="noConversion"/>
  </si>
  <si>
    <t>LGH-TW20-062</t>
    <phoneticPr fontId="1" type="noConversion"/>
  </si>
  <si>
    <t>LGH-TW21-041</t>
    <phoneticPr fontId="1" type="noConversion"/>
  </si>
  <si>
    <t>LGH-TW21-025</t>
    <phoneticPr fontId="1" type="noConversion"/>
  </si>
  <si>
    <t>E9-ADR80-346FSAS2R5T5</t>
  </si>
  <si>
    <t>E9-ATT80(SMART)</t>
    <phoneticPr fontId="1" type="noConversion"/>
  </si>
  <si>
    <t>LGH-TW20-055</t>
    <phoneticPr fontId="1" type="noConversion"/>
  </si>
  <si>
    <t>LGH-TW21-043</t>
    <phoneticPr fontId="1" type="noConversion"/>
  </si>
  <si>
    <t>2등급</t>
    <phoneticPr fontId="1" type="noConversion"/>
  </si>
  <si>
    <t>224FFGS1R5</t>
    <phoneticPr fontId="1" type="noConversion"/>
  </si>
  <si>
    <t>3등급</t>
    <phoneticPr fontId="1" type="noConversion"/>
  </si>
  <si>
    <t>LGH-TW21-027</t>
    <phoneticPr fontId="1" type="noConversion"/>
  </si>
  <si>
    <t>E9-ATH80(SMART)</t>
    <phoneticPr fontId="1" type="noConversion"/>
  </si>
  <si>
    <t>LGH-TW20-063</t>
    <phoneticPr fontId="1" type="noConversion"/>
  </si>
  <si>
    <t>LGH-TW21-042</t>
    <phoneticPr fontId="1" type="noConversion"/>
  </si>
  <si>
    <t>LGH-TW18-018</t>
    <phoneticPr fontId="1" type="noConversion"/>
  </si>
  <si>
    <t>LGH-TW21-026</t>
    <phoneticPr fontId="1" type="noConversion"/>
  </si>
  <si>
    <t>론첼 A700</t>
    <phoneticPr fontId="1" type="noConversion"/>
  </si>
  <si>
    <t>LONCHEL A700</t>
    <phoneticPr fontId="1" type="noConversion"/>
  </si>
  <si>
    <t>LC-W500-R9-547RMRASS3K5T1</t>
    <phoneticPr fontId="1" type="noConversion"/>
  </si>
  <si>
    <t>E9-ATT80-346FEAE2R5T5</t>
  </si>
  <si>
    <t>E9-ATT80(SMART)-347FGEE2R5T6</t>
  </si>
  <si>
    <t>E9-ATT80(SMART)-343FGEE2R5T7</t>
  </si>
  <si>
    <t>E9-ATT80(SMART)-224FFGS1R5T8</t>
  </si>
  <si>
    <t>E9-ATH80-346FEAE2R5T5</t>
  </si>
  <si>
    <t>E9-ATH80(SMART)-347FGEE2R5T6</t>
  </si>
  <si>
    <t>E9-ATH80(SMART)-343FGEE2R5T7</t>
  </si>
  <si>
    <t>E9-ATH80(SMART)-224FFGS1R5T8</t>
  </si>
  <si>
    <t>E9-ATHSH90-343FGDD2R5T1</t>
  </si>
  <si>
    <t>E9-ASH80-346FEAE2R5T5</t>
  </si>
  <si>
    <t>E9-ASH80(SMART)-347FGEE2R5T1</t>
  </si>
  <si>
    <t>E9-ASH80(SMART)-343FGEE2R5T2</t>
  </si>
  <si>
    <t>E9-ASH80(SMART)-224FFGS1R5T3</t>
  </si>
  <si>
    <t>E9-ALS200-342FEAE2R5T6</t>
  </si>
  <si>
    <t>E9-ALS245-343FGEE2R5T2</t>
  </si>
  <si>
    <t>E9-ALS245-342FEAE2R5T7</t>
  </si>
  <si>
    <t>E9-ATT80(SMART)</t>
  </si>
  <si>
    <t>E9-ATH80(SMART)</t>
  </si>
  <si>
    <t>E9-ASH80(SMART)</t>
  </si>
  <si>
    <t>E9-ACW(S-Facade E)</t>
  </si>
  <si>
    <t>Eurosystem9 AL</t>
    <phoneticPr fontId="1" type="noConversion"/>
  </si>
  <si>
    <t>E9-ATT80(SMART)</t>
    <phoneticPr fontId="1" type="noConversion"/>
  </si>
  <si>
    <t>E9-ATH80(SMART)</t>
    <phoneticPr fontId="1" type="noConversion"/>
  </si>
  <si>
    <t>E9-ASH80(SMART)</t>
    <phoneticPr fontId="1" type="noConversion"/>
  </si>
  <si>
    <t>E9-ACW(Slim Facade)</t>
    <phoneticPr fontId="1" type="noConversion"/>
  </si>
  <si>
    <t xml:space="preserve">    LX Z:IN 시스템창 고객을 위한 제품 Database 파일입니다. </t>
    <phoneticPr fontId="1" type="noConversion"/>
  </si>
  <si>
    <t xml:space="preserve">       (업로드방법: [Helpdesk] CSR 요청, 담당자: LG-CNS 조상기 부장)</t>
    <phoneticPr fontId="1" type="noConversion"/>
  </si>
  <si>
    <t xml:space="preserve">       (업로드방법: [Helpdesk] CSR 요청, 담당자: LG-CNS 조상기 부장)</t>
    <phoneticPr fontId="1" type="noConversion"/>
  </si>
  <si>
    <t xml:space="preserve">       (업로드방법: [Helpdesk] CSR 요청, 담당자: LG-CNS 조상기 부장)</t>
    <phoneticPr fontId="1" type="noConversion"/>
  </si>
  <si>
    <t>2등급</t>
    <phoneticPr fontId="1" type="noConversion"/>
  </si>
  <si>
    <t>3등급</t>
    <phoneticPr fontId="1" type="noConversion"/>
  </si>
  <si>
    <t>LGH-TW21-046</t>
  </si>
  <si>
    <t>LXT-TW22-009</t>
  </si>
  <si>
    <t>LXT-TW22-008</t>
  </si>
  <si>
    <t>LXT-TW22-007</t>
  </si>
  <si>
    <t>TW-E9-ALS200-224FFGL1R5</t>
    <phoneticPr fontId="1" type="noConversion"/>
  </si>
  <si>
    <t>TW-E9-ALS200-343FGLL2R5</t>
    <phoneticPr fontId="1" type="noConversion"/>
  </si>
  <si>
    <t>TW-E9-ALS200-347FGLL2R5</t>
    <phoneticPr fontId="1" type="noConversion"/>
  </si>
  <si>
    <t>360등급</t>
    <phoneticPr fontId="1" type="noConversion"/>
  </si>
  <si>
    <t>LGH-WA21-269</t>
    <phoneticPr fontId="1" type="noConversion"/>
  </si>
  <si>
    <t>TW-E9-ALS200-346FEAE2R5</t>
    <phoneticPr fontId="1" type="noConversion"/>
  </si>
  <si>
    <t>WA-E9-ALS200-346FEAE2R5</t>
    <phoneticPr fontId="1" type="noConversion"/>
  </si>
  <si>
    <t>42.5mm(5수퍼로이+16아르곤+0.5경량+16아르곤+5수퍼로이)</t>
    <phoneticPr fontId="1" type="noConversion"/>
  </si>
  <si>
    <t>46.5mm(5수퍼로이+18아르곤+0.5경량+18아르곤+5수퍼로이)</t>
    <phoneticPr fontId="1" type="noConversion"/>
  </si>
  <si>
    <t>47mm(5일반+16아르곤+5수퍼로이+16아르곤+5수퍼로이)</t>
    <phoneticPr fontId="1" type="noConversion"/>
  </si>
  <si>
    <t>43mm(5일반+14아르곤+5수퍼로이+14아르곤+5수퍼로이)</t>
    <phoneticPr fontId="1" type="noConversion"/>
  </si>
  <si>
    <t>24mm(5일반+14아르곤+5수퍼로이)</t>
    <phoneticPr fontId="1" type="noConversion"/>
  </si>
  <si>
    <t>346FEAE2R5</t>
  </si>
  <si>
    <t>347FGLL2R5</t>
  </si>
  <si>
    <t>343FGLL2R5</t>
  </si>
  <si>
    <t>224FFGL1R5</t>
  </si>
  <si>
    <t>http://www.lxhausys.co.kr/popup/rn/download/downloadPopup.jsp?from=alwindow&amp;uu=/upload/alwindow/data/</t>
    <phoneticPr fontId="1" type="noConversion"/>
  </si>
  <si>
    <t>http://www.lxhausys.co.kr/popup/rn/download/downloadPopup.jsp?from=plwindow&amp;uu=/upload/window/</t>
    <phoneticPr fontId="1" type="noConversion"/>
  </si>
  <si>
    <t>http://www.lxhausys.co.kr/upload/alwindow/data/</t>
    <phoneticPr fontId="1" type="noConversion"/>
  </si>
  <si>
    <t>E9-ALS200N</t>
    <phoneticPr fontId="1" type="noConversion"/>
  </si>
  <si>
    <t>E9-ALS200N</t>
    <phoneticPr fontId="1" type="noConversion"/>
  </si>
  <si>
    <t>E9-ALS200N-346FEAE2R5T1</t>
    <phoneticPr fontId="1" type="noConversion"/>
  </si>
  <si>
    <t>E9-ALS200N-347FGLL2R5T2</t>
    <phoneticPr fontId="1" type="noConversion"/>
  </si>
  <si>
    <t>E9-ALS200N-343FGLL2R5T3</t>
    <phoneticPr fontId="1" type="noConversion"/>
  </si>
  <si>
    <t>E9-ALS200N-224FFGL1R5T4</t>
    <phoneticPr fontId="1" type="noConversion"/>
  </si>
  <si>
    <t>E9-ALS200N-346FEAE2R5T5</t>
    <phoneticPr fontId="1" type="noConversion"/>
  </si>
  <si>
    <t>E9-ADR100</t>
    <phoneticPr fontId="1" type="noConversion"/>
  </si>
  <si>
    <t>343FSGS2R5</t>
    <phoneticPr fontId="1" type="noConversion"/>
  </si>
  <si>
    <t>T</t>
    <phoneticPr fontId="1" type="noConversion"/>
  </si>
  <si>
    <t>43mm(5더블로이+14아르곤+5일반+14아르곤+5더블로이)</t>
    <phoneticPr fontId="1" type="noConversion"/>
  </si>
  <si>
    <t>TW-E9-ADR100-343FSGS2R5</t>
    <phoneticPr fontId="1" type="noConversion"/>
  </si>
  <si>
    <t>LXH-TW22-021</t>
  </si>
  <si>
    <t>343FSGS2R5</t>
    <phoneticPr fontId="1" type="noConversion"/>
  </si>
  <si>
    <t>T</t>
    <phoneticPr fontId="1" type="noConversion"/>
  </si>
  <si>
    <t>2등급</t>
    <phoneticPr fontId="1" type="noConversion"/>
  </si>
  <si>
    <t>LXH-TW22-017</t>
    <phoneticPr fontId="1" type="noConversion"/>
  </si>
  <si>
    <t>TW-E9-ATH80-343FSGS2R5</t>
    <phoneticPr fontId="1" type="noConversion"/>
  </si>
  <si>
    <t>43mm(5수퍼로이+14아르곤+5일반+14아르곤+5수퍼로이)</t>
    <phoneticPr fontId="1" type="noConversion"/>
  </si>
  <si>
    <t>LXH-TW22-016</t>
    <phoneticPr fontId="1" type="noConversion"/>
  </si>
  <si>
    <t>TW-E9-ASH80-343FSGS2R5</t>
    <phoneticPr fontId="1" type="noConversion"/>
  </si>
  <si>
    <t>343FSGS2R5</t>
    <phoneticPr fontId="1" type="noConversion"/>
  </si>
  <si>
    <t>LXH-TW22-020</t>
    <phoneticPr fontId="1" type="noConversion"/>
  </si>
  <si>
    <t>1등급</t>
    <phoneticPr fontId="1" type="noConversion"/>
  </si>
  <si>
    <t>TW-E9-ATT90-343FSGS2R5</t>
    <phoneticPr fontId="1" type="noConversion"/>
  </si>
  <si>
    <t>LXH-TW22-019</t>
    <phoneticPr fontId="1" type="noConversion"/>
  </si>
  <si>
    <t>TW-E9-ATT80-343FSGS2R5</t>
    <phoneticPr fontId="1" type="noConversion"/>
  </si>
  <si>
    <t>LXH-TW22-018</t>
    <phoneticPr fontId="1" type="noConversion"/>
  </si>
  <si>
    <t>TW-E9-ATHSH90-343FSGS2R5</t>
    <phoneticPr fontId="1" type="noConversion"/>
  </si>
  <si>
    <t>E9-ADR100-343FSGS2R5T5</t>
  </si>
  <si>
    <t>E9-ASH80-343FSGS2R5T6</t>
  </si>
  <si>
    <t>E9-ATH80-343FSGS2R5T9</t>
  </si>
  <si>
    <t>E9-ATHSH90-343FSGS2R5T6</t>
  </si>
  <si>
    <t>E9-ATT80-343FSGS2R5T9</t>
  </si>
  <si>
    <t>E9-ATT90-343FSGS2R5T5</t>
  </si>
  <si>
    <t xml:space="preserve">2022.08.25 </t>
    <phoneticPr fontId="1" type="noConversion"/>
  </si>
  <si>
    <t>E9-APS210-343FGLL2R5T2</t>
  </si>
  <si>
    <t>E9-APS210-224FFGE1R5T3</t>
  </si>
  <si>
    <t>43mm(5일반+14아르곤+5더블로이+14아르곤+5더블로이)</t>
    <phoneticPr fontId="1" type="noConversion"/>
  </si>
  <si>
    <t>343FGEE2R5</t>
    <phoneticPr fontId="1" type="noConversion"/>
  </si>
  <si>
    <t>343FGLL2R5</t>
    <phoneticPr fontId="1" type="noConversion"/>
  </si>
  <si>
    <t>224FFGE1R5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</si>
</sst>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1">
    <numFmt numFmtId="41" formatCode="_-* #,##0_-;\-* #,##0_-;_-* &quot;-&quot;_-;_-@_-"/>
    <numFmt numFmtId="176" formatCode="_(* #,##0_);_(* \(#,##0\);_(* &quot;-&quot;_);_(@_)"/>
    <numFmt numFmtId="177" formatCode="_(* #,##0.00_);_(* \(#,##0.00\);_(* &quot;-&quot;??_);_(@_)"/>
    <numFmt numFmtId="178" formatCode="&quot;₩&quot;#,##0;&quot;₩&quot;&quot;₩&quot;&quot;₩&quot;&quot;₩&quot;\-#,##0"/>
    <numFmt numFmtId="179" formatCode="#,##0;&quot;△&quot;#,##0"/>
    <numFmt numFmtId="180" formatCode="&quot;₩&quot;#,##0.00;&quot;₩&quot;\-#,##0.00"/>
    <numFmt numFmtId="181" formatCode="#,##0.000"/>
    <numFmt numFmtId="182" formatCode="_-* #,##0\ _D_M_-;\-* #,##0\ _D_M_-;_-* &quot;-&quot;\ _D_M_-;_-@_-"/>
    <numFmt numFmtId="183" formatCode="_ &quot;₩&quot;* #,##0.00_ ;_ &quot;₩&quot;* \-#,##0.00_ ;_ &quot;₩&quot;* &quot;-&quot;??_ ;_ @_ "/>
    <numFmt numFmtId="184" formatCode="_ * #,##0_ ;_ * \-#,##0_ ;_ * &quot;-&quot;_ ;_ @_ "/>
    <numFmt numFmtId="185" formatCode="_ * #,##0.00_ ;_ * \-#,##0.00_ ;_ * &quot;-&quot;??_ ;_ @_ "/>
    <numFmt numFmtId="186" formatCode="General_)"/>
    <numFmt numFmtId="187" formatCode="&quot;$&quot;#.##0_);&quot;₩&quot;&quot;₩&quot;&quot;₩&quot;&quot;₩&quot;&quot;₩&quot;&quot;₩&quot;\(&quot;$&quot;#.##0&quot;₩&quot;&quot;₩&quot;&quot;₩&quot;&quot;₩&quot;&quot;₩&quot;&quot;₩&quot;\)"/>
    <numFmt numFmtId="188" formatCode="&quot;₩&quot;#,##0;[Red]&quot;₩&quot;&quot;₩&quot;&quot;₩&quot;&quot;₩&quot;\-#,##0"/>
    <numFmt numFmtId="189" formatCode="0.0_ "/>
    <numFmt numFmtId="190" formatCode="_ &quot;₩&quot;* #,##0_ ;_ &quot;₩&quot;* \-#,##0_ ;_ &quot;₩&quot;* &quot;-&quot;_ ;_ @_ "/>
    <numFmt numFmtId="191" formatCode="_-* #,##0.00_-;&quot;₩&quot;&quot;₩&quot;\-* #,##0.00_-;_-* &quot;-&quot;??_-;_-@_-"/>
    <numFmt numFmtId="192" formatCode="#,###&quot; &quot;;\(#,###\)"/>
    <numFmt numFmtId="193" formatCode="#,###&quot;  &quot;;\(#,###\)&quot; &quot;"/>
    <numFmt numFmtId="194" formatCode="&quot;₩&quot;#,##0.00\ ;\(&quot;₩&quot;#,##0.00\)"/>
    <numFmt numFmtId="195" formatCode="&quot;₩&quot;#,##0.00;&quot;₩&quot;&quot;₩&quot;&quot;₩&quot;&quot;₩&quot;\-#,##0.00"/>
    <numFmt numFmtId="196" formatCode="_(&quot;₩&quot;* #,##0_);_(&quot;₩&quot;* \(#,##0\);_(&quot;₩&quot;* &quot;-&quot;_);_(@_)"/>
    <numFmt numFmtId="197" formatCode="_(&quot;₩&quot;* #,##0.00_);_(&quot;₩&quot;* \(#,##0.00\);_(&quot;₩&quot;* &quot;-&quot;??_);_(@_)"/>
    <numFmt numFmtId="198" formatCode="_ * #,##0_ ;_ * &quot;₩&quot;&quot;₩&quot;&quot;₩&quot;&quot;₩&quot;&quot;₩&quot;&quot;₩&quot;\-#,##0_ ;_ * &quot;-&quot;_ ;_ @_ "/>
    <numFmt numFmtId="199" formatCode="m\o\n\th\ d\,\ yyyy"/>
    <numFmt numFmtId="200" formatCode="_-* #,##0.00\ _D_M_-;\-* #,##0.00\ _D_M_-;_-* &quot;-&quot;??\ _D_M_-;_-@_-"/>
    <numFmt numFmtId="201" formatCode="#,##0.0;[Red]&quot;₩&quot;&quot;₩&quot;&quot;₩&quot;&quot;₩&quot;&quot;₩&quot;&quot;₩&quot;\(#,##0.0&quot;₩&quot;&quot;₩&quot;&quot;₩&quot;&quot;₩&quot;&quot;₩&quot;&quot;₩&quot;\)"/>
    <numFmt numFmtId="202" formatCode="#.00"/>
    <numFmt numFmtId="203" formatCode="#."/>
    <numFmt numFmtId="204" formatCode="&quot;₩&quot;#,##0;&quot;₩&quot;\-#,##0"/>
    <numFmt numFmtId="205" formatCode="_ * #,##0.00_ ;_ * &quot;₩&quot;&quot;₩&quot;&quot;₩&quot;\-#,##0.00_ ;_ * &quot;-&quot;??_ ;_ @_ "/>
    <numFmt numFmtId="206" formatCode="&quot;$&quot;0,000"/>
    <numFmt numFmtId="207" formatCode="#,##0;[Red]&quot;-&quot;#,##0"/>
    <numFmt numFmtId="208" formatCode="_-* #,##0.00_-;&quot;₩&quot;\!\-* #,##0.00_-;_-* &quot;-&quot;??_-;_-@_-"/>
    <numFmt numFmtId="209" formatCode=".00"/>
    <numFmt numFmtId="210" formatCode="#,##0&quot;%&quot;"/>
    <numFmt numFmtId="211" formatCode="&quot;₩&quot;#,##0.00;[Red]&quot;₩&quot;\-#,##0.00"/>
    <numFmt numFmtId="212" formatCode="#,##0.0&quot;%&quot;"/>
    <numFmt numFmtId="213" formatCode="&quot;?#,##0;\-&quot;&quot;?&quot;#,##0"/>
    <numFmt numFmtId="214" formatCode=";;"/>
    <numFmt numFmtId="215" formatCode="&quot;₩&quot;#,##0;&quot;₩&quot;&quot;₩&quot;&quot;₩&quot;&quot;₩&quot;&quot;₩&quot;&quot;₩&quot;&quot;₩&quot;&quot;₩&quot;&quot;₩&quot;&quot;₩&quot;&quot;₩&quot;\-#,##0"/>
    <numFmt numFmtId="216" formatCode="#,##0_ "/>
    <numFmt numFmtId="217" formatCode="&quot;$&quot;#,##0_);\(&quot;$&quot;#,##0\)"/>
    <numFmt numFmtId="218" formatCode="#,##0.0;[Red]\-#,##0.0"/>
    <numFmt numFmtId="219" formatCode="_(&quot;$&quot;* #,##0_);_(&quot;$&quot;* \(#,##0\);_(&quot;$&quot;* &quot;-&quot;_);_(@_)"/>
    <numFmt numFmtId="220" formatCode="_-&quot;₩&quot;* #,##0_-;&quot;₩&quot;&quot;₩&quot;\!\!\-&quot;₩&quot;* #,##0_-;_-&quot;₩&quot;* &quot;-&quot;_-;_-@_-"/>
    <numFmt numFmtId="221" formatCode="_(&quot;$&quot;* #,##0.00_);_(&quot;$&quot;* \(#,##0.00\);_(&quot;$&quot;* &quot;-&quot;??_);_(@_)"/>
    <numFmt numFmtId="222" formatCode="_-&quot;₩&quot;* #,##0.00_-;&quot;₩&quot;&quot;₩&quot;\!\!\-&quot;₩&quot;* #,##0.00_-;_-&quot;₩&quot;* &quot;-&quot;??_-;_-@_-"/>
    <numFmt numFmtId="223" formatCode="_-* #,##0_-;&quot;₩&quot;&quot;₩&quot;\!\!\-* #,##0_-;_-* &quot;-&quot;_-;_-@_-"/>
    <numFmt numFmtId="224" formatCode="_-* #,##0.00_-;&quot;₩&quot;&quot;₩&quot;\!\!\-* #,##0.00_-;_-* &quot;-&quot;??_-;_-@_-"/>
    <numFmt numFmtId="225" formatCode="0.0000"/>
  </numFmts>
  <fonts count="18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  <font>
      <sz val="11"/>
      <color indexed="8"/>
      <name val="맑은 고딕"/>
      <family val="2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MS Sans Serif"/>
      <family val="2"/>
    </font>
    <font>
      <sz val="12"/>
      <name val="???"/>
      <family val="1"/>
      <charset val="129"/>
    </font>
    <font>
      <sz val="10"/>
      <name val="Arial"/>
      <family val="2"/>
    </font>
    <font>
      <sz val="11"/>
      <name val="??????"/>
      <family val="1"/>
    </font>
    <font>
      <sz val="11"/>
      <name val="????"/>
      <family val="3"/>
    </font>
    <font>
      <sz val="11"/>
      <name val="?¸¿?"/>
      <family val="3"/>
      <charset val="129"/>
    </font>
    <font>
      <sz val="11"/>
      <name val="??"/>
      <family val="1"/>
    </font>
    <font>
      <sz val="12"/>
      <name val="1UA?A1"/>
      <family val="1"/>
    </font>
    <font>
      <sz val="10"/>
      <name val="掉葡羹"/>
      <family val="3"/>
      <charset val="129"/>
    </font>
    <font>
      <sz val="10"/>
      <name val="奔覆眉"/>
      <family val="3"/>
      <charset val="129"/>
    </font>
    <font>
      <sz val="12"/>
      <name val="굴림체"/>
      <family val="3"/>
      <charset val="129"/>
    </font>
    <font>
      <sz val="12"/>
      <name val="±1¸2A1"/>
      <family val="3"/>
      <charset val="129"/>
    </font>
    <font>
      <sz val="12"/>
      <name val="Times New Roman"/>
      <family val="1"/>
    </font>
    <font>
      <sz val="11"/>
      <name val="뼻뮝"/>
      <family val="3"/>
      <charset val="129"/>
    </font>
    <font>
      <sz val="10"/>
      <name val="Times New Roman"/>
      <family val="1"/>
    </font>
    <font>
      <sz val="12"/>
      <name val="돋움체"/>
      <family val="3"/>
      <charset val="129"/>
    </font>
    <font>
      <sz val="10"/>
      <name val="바탕체"/>
      <family val="1"/>
      <charset val="129"/>
    </font>
    <font>
      <sz val="12"/>
      <name val="??"/>
      <family val="1"/>
    </font>
    <font>
      <sz val="12"/>
      <name val="명조"/>
      <family val="3"/>
      <charset val="129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sz val="11"/>
      <color indexed="8"/>
      <name val="宋体"/>
      <family val="3"/>
      <charset val="129"/>
    </font>
    <font>
      <sz val="10"/>
      <color indexed="8"/>
      <name val="Arial"/>
      <family val="2"/>
    </font>
    <font>
      <sz val="11"/>
      <color indexed="9"/>
      <name val="宋体"/>
      <family val="3"/>
      <charset val="129"/>
    </font>
    <font>
      <sz val="10"/>
      <color indexed="9"/>
      <name val="Arial"/>
      <family val="2"/>
    </font>
    <font>
      <sz val="11"/>
      <color indexed="10"/>
      <name val="宋体"/>
      <family val="3"/>
      <charset val="129"/>
    </font>
    <font>
      <b/>
      <sz val="1"/>
      <color indexed="8"/>
      <name val="Courier"/>
      <family val="3"/>
    </font>
    <font>
      <sz val="11"/>
      <color indexed="60"/>
      <name val="宋体"/>
      <family val="3"/>
      <charset val="129"/>
    </font>
    <font>
      <sz val="1"/>
      <color indexed="8"/>
      <name val="Courier"/>
      <family val="3"/>
    </font>
    <font>
      <sz val="12"/>
      <color indexed="24"/>
      <name val="바탕체"/>
      <family val="1"/>
      <charset val="129"/>
    </font>
    <font>
      <u/>
      <sz val="11"/>
      <color indexed="20"/>
      <name val="돋움"/>
      <family val="3"/>
      <charset val="129"/>
    </font>
    <font>
      <sz val="12"/>
      <name val="宋体"/>
      <family val="3"/>
      <charset val="129"/>
    </font>
    <font>
      <sz val="10"/>
      <name val="宋?"/>
      <family val="3"/>
      <charset val="129"/>
    </font>
    <font>
      <sz val="10"/>
      <name val="명조"/>
      <family val="3"/>
      <charset val="129"/>
    </font>
    <font>
      <sz val="12"/>
      <name val="Courier New"/>
      <family val="3"/>
    </font>
    <font>
      <sz val="12"/>
      <name val="官帕眉"/>
      <family val="3"/>
      <charset val="134"/>
    </font>
    <font>
      <sz val="12"/>
      <name val="Courier"/>
      <family val="3"/>
    </font>
    <font>
      <sz val="12"/>
      <name val="?鰻羹"/>
      <family val="1"/>
      <charset val="129"/>
    </font>
    <font>
      <sz val="12"/>
      <name val="夥鰻羹"/>
      <family val="1"/>
      <charset val="129"/>
    </font>
    <font>
      <sz val="12"/>
      <name val="Arial"/>
      <family val="2"/>
    </font>
    <font>
      <sz val="11"/>
      <color indexed="20"/>
      <name val="宋体"/>
      <family val="3"/>
      <charset val="129"/>
    </font>
    <font>
      <sz val="10"/>
      <color indexed="20"/>
      <name val="宋体"/>
      <family val="3"/>
      <charset val="129"/>
    </font>
    <font>
      <sz val="11"/>
      <color indexed="20"/>
      <name val="Tahoma"/>
      <family val="2"/>
    </font>
    <font>
      <sz val="12"/>
      <name val="돋움"/>
      <family val="3"/>
      <charset val="129"/>
    </font>
    <font>
      <sz val="10"/>
      <name val="QBJ-명조10pt"/>
      <family val="3"/>
      <charset val="129"/>
    </font>
    <font>
      <sz val="12"/>
      <color indexed="8"/>
      <name val="바탕체"/>
      <family val="1"/>
      <charset val="129"/>
    </font>
    <font>
      <sz val="8"/>
      <name val="Arial"/>
      <family val="2"/>
    </font>
    <font>
      <i/>
      <sz val="11"/>
      <color indexed="23"/>
      <name val="宋体"/>
      <family val="3"/>
      <charset val="129"/>
    </font>
    <font>
      <sz val="11"/>
      <color indexed="17"/>
      <name val="宋体"/>
      <family val="3"/>
      <charset val="129"/>
    </font>
    <font>
      <sz val="10"/>
      <color indexed="17"/>
      <name val="宋体"/>
      <family val="3"/>
      <charset val="129"/>
    </font>
    <font>
      <sz val="11"/>
      <color indexed="17"/>
      <name val="Tahoma"/>
      <family val="2"/>
    </font>
    <font>
      <b/>
      <sz val="18"/>
      <color indexed="56"/>
      <name val="宋体"/>
      <family val="3"/>
      <charset val="129"/>
    </font>
    <font>
      <b/>
      <sz val="15"/>
      <color indexed="56"/>
      <name val="宋体"/>
      <family val="3"/>
      <charset val="129"/>
    </font>
    <font>
      <b/>
      <sz val="13"/>
      <color indexed="56"/>
      <name val="宋体"/>
      <family val="3"/>
      <charset val="129"/>
    </font>
    <font>
      <b/>
      <sz val="11"/>
      <color indexed="56"/>
      <name val="宋体"/>
      <family val="3"/>
      <charset val="129"/>
    </font>
    <font>
      <b/>
      <sz val="11"/>
      <color indexed="9"/>
      <name val="宋体"/>
      <family val="3"/>
      <charset val="129"/>
    </font>
    <font>
      <b/>
      <sz val="11"/>
      <color indexed="8"/>
      <name val="宋体"/>
      <family val="3"/>
      <charset val="129"/>
    </font>
    <font>
      <b/>
      <sz val="11"/>
      <color indexed="52"/>
      <name val="宋体"/>
      <family val="3"/>
      <charset val="129"/>
    </font>
    <font>
      <sz val="11"/>
      <color indexed="62"/>
      <name val="宋体"/>
      <family val="3"/>
      <charset val="129"/>
    </font>
    <font>
      <b/>
      <sz val="11"/>
      <color indexed="63"/>
      <name val="宋体"/>
      <family val="3"/>
      <charset val="129"/>
    </font>
    <font>
      <sz val="12"/>
      <name val="奔覆眉"/>
      <family val="3"/>
      <charset val="129"/>
    </font>
    <font>
      <sz val="11"/>
      <color indexed="52"/>
      <name val="宋体"/>
      <family val="3"/>
      <charset val="129"/>
    </font>
    <font>
      <sz val="12"/>
      <name val="1UAÁA1"/>
      <family val="1"/>
    </font>
    <font>
      <sz val="12"/>
      <name val="¨IoUAAA¡§u"/>
      <family val="1"/>
      <charset val="129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name val="μ¸¿o"/>
      <family val="3"/>
      <charset val="129"/>
    </font>
    <font>
      <sz val="11"/>
      <name val="µ¸?o"/>
      <family val="3"/>
      <charset val="129"/>
    </font>
    <font>
      <sz val="11"/>
      <name val="µ¸¿ò"/>
      <family val="3"/>
      <charset val="129"/>
    </font>
    <font>
      <sz val="10"/>
      <name val="µ¸¿òÃ¼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11"/>
      <color indexed="37"/>
      <name val="Calibri"/>
      <family val="2"/>
    </font>
    <font>
      <sz val="10"/>
      <name val="μ¸¿oA¼"/>
      <family val="3"/>
      <charset val="129"/>
    </font>
    <font>
      <sz val="10"/>
      <name val="±¼¸²Ã¼"/>
      <family val="3"/>
      <charset val="129"/>
    </font>
    <font>
      <sz val="14"/>
      <name val="¹UAAA¼"/>
      <family val="1"/>
      <charset val="129"/>
    </font>
    <font>
      <b/>
      <sz val="11"/>
      <color indexed="17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name val="Helv"/>
      <family val="2"/>
    </font>
    <font>
      <sz val="7"/>
      <name val="Small Fonts"/>
      <family val="2"/>
    </font>
    <font>
      <sz val="12"/>
      <name val="Helv"/>
      <family val="2"/>
    </font>
    <font>
      <u/>
      <sz val="18"/>
      <name val="Times New Roman"/>
      <family val="1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1"/>
    </font>
    <font>
      <sz val="11"/>
      <color indexed="14"/>
      <name val="Calibri"/>
      <family val="2"/>
    </font>
    <font>
      <sz val="14"/>
      <name val="??"/>
      <family val="1"/>
    </font>
    <font>
      <sz val="11"/>
      <name val="바탕체"/>
      <family val="1"/>
      <charset val="129"/>
    </font>
    <font>
      <b/>
      <sz val="18"/>
      <color indexed="24"/>
      <name val="¹UAAA¼"/>
      <family val="1"/>
      <charset val="129"/>
    </font>
    <font>
      <b/>
      <sz val="15"/>
      <color indexed="24"/>
      <name val="¹UAAA¼"/>
      <family val="1"/>
      <charset val="129"/>
    </font>
    <font>
      <sz val="10"/>
      <name val="Helv"/>
      <family val="2"/>
    </font>
    <font>
      <sz val="10"/>
      <name val="돋움"/>
      <family val="3"/>
      <charset val="129"/>
    </font>
    <font>
      <sz val="11"/>
      <name val="굴림체"/>
      <family val="3"/>
      <charset val="129"/>
    </font>
    <font>
      <sz val="14"/>
      <name val="뼥?ⓒ"/>
      <family val="3"/>
      <charset val="129"/>
    </font>
    <font>
      <sz val="14"/>
      <name val="뼻뮝"/>
      <family val="3"/>
      <charset val="129"/>
    </font>
    <font>
      <sz val="12"/>
      <name val="￥i￠￢￠?oA¨u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4"/>
      <name val="¾©"/>
      <family val="1"/>
      <charset val="129"/>
    </font>
    <font>
      <sz val="12"/>
      <name val="Tms Rmn"/>
      <family val="1"/>
    </font>
    <font>
      <sz val="8"/>
      <name val="Helvetica"/>
      <family val="2"/>
    </font>
    <font>
      <sz val="14"/>
      <name val="±¼¸²Ã¼"/>
      <family val="3"/>
      <charset val="129"/>
    </font>
    <font>
      <sz val="12"/>
      <name val="¸iA¶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9"/>
      <name val="±¼¸²Ã¼"/>
      <family val="3"/>
      <charset val="129"/>
    </font>
    <font>
      <sz val="9"/>
      <name val="±¼¸²A¼"/>
      <family val="3"/>
      <charset val="129"/>
    </font>
    <font>
      <sz val="8"/>
      <name val="¹UAAA¼"/>
      <family val="1"/>
      <charset val="129"/>
    </font>
    <font>
      <sz val="11"/>
      <name val="μ¸¿oA¼"/>
      <family val="3"/>
      <charset val="129"/>
    </font>
    <font>
      <sz val="11"/>
      <name val="µ¸¿òÃ¼"/>
      <family val="3"/>
      <charset val="129"/>
    </font>
    <font>
      <sz val="11"/>
      <name val="±¼¸²A¼"/>
      <family val="3"/>
      <charset val="129"/>
    </font>
    <font>
      <sz val="12"/>
      <name val="¸íÁ¶"/>
      <family val="3"/>
      <charset val="129"/>
    </font>
    <font>
      <sz val="11"/>
      <name val="¹ÙÅÁÃ¼"/>
      <family val="1"/>
      <charset val="129"/>
    </font>
    <font>
      <sz val="10"/>
      <name val="±¼¸²A¼"/>
      <family val="3"/>
      <charset val="129"/>
    </font>
    <font>
      <b/>
      <sz val="8"/>
      <color indexed="8"/>
      <name val="MS Sans Serif"/>
      <family val="2"/>
    </font>
    <font>
      <sz val="10"/>
      <name val="Courier"/>
      <family val="3"/>
    </font>
    <font>
      <sz val="12"/>
      <name val="SWISS"/>
      <family val="1"/>
    </font>
    <font>
      <sz val="12"/>
      <name val="¾©"/>
      <family val="1"/>
      <charset val="129"/>
    </font>
    <font>
      <b/>
      <sz val="11"/>
      <color indexed="8"/>
      <name val="맑은 고딕"/>
      <family val="2"/>
    </font>
    <font>
      <sz val="11"/>
      <color indexed="10"/>
      <name val="맑은 고딕"/>
      <family val="2"/>
    </font>
    <font>
      <sz val="11"/>
      <color indexed="9"/>
      <name val="맑은 고딕"/>
      <family val="2"/>
    </font>
    <font>
      <sz val="11"/>
      <color indexed="52"/>
      <name val="맑은 고딕"/>
      <family val="2"/>
    </font>
    <font>
      <sz val="11"/>
      <color indexed="62"/>
      <name val="맑은 고딕"/>
      <family val="2"/>
    </font>
    <font>
      <b/>
      <sz val="11"/>
      <color indexed="63"/>
      <name val="맑은 고딕"/>
      <family val="2"/>
    </font>
    <font>
      <i/>
      <sz val="11"/>
      <color indexed="23"/>
      <name val="맑은 고딕"/>
      <family val="2"/>
    </font>
    <font>
      <b/>
      <sz val="11"/>
      <color indexed="56"/>
      <name val="맑은 고딕"/>
      <family val="2"/>
    </font>
    <font>
      <b/>
      <sz val="11"/>
      <color indexed="52"/>
      <name val="맑은 고딕"/>
      <family val="2"/>
    </font>
    <font>
      <sz val="11"/>
      <color indexed="20"/>
      <name val="맑은 고딕"/>
      <family val="2"/>
    </font>
    <font>
      <sz val="11"/>
      <color indexed="17"/>
      <name val="맑은 고딕"/>
      <family val="2"/>
    </font>
    <font>
      <sz val="11"/>
      <color indexed="60"/>
      <name val="맑은 고딕"/>
      <family val="2"/>
    </font>
    <font>
      <b/>
      <sz val="11"/>
      <color indexed="9"/>
      <name val="맑은 고딕"/>
      <family val="2"/>
    </font>
    <font>
      <sz val="11"/>
      <color rgb="FFFF0000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9"/>
      <color theme="10"/>
      <name val="맑은 고딕"/>
      <family val="2"/>
      <charset val="129"/>
      <scheme val="minor"/>
    </font>
    <font>
      <b/>
      <sz val="9"/>
      <color theme="8" tint="0.3999755851924192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</font>
    <font>
      <sz val="10"/>
      <color theme="1" tint="0.34998626667073579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color rgb="FFFFC00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1"/>
      <color theme="10"/>
      <name val="맑은 고딕"/>
      <family val="3"/>
      <charset val="129"/>
    </font>
    <font>
      <b/>
      <sz val="9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</patternFill>
    </fill>
    <fill>
      <patternFill patternType="solid">
        <fgColor indexed="5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45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lightGray"/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</patternFill>
    </fill>
    <fill>
      <patternFill patternType="solid">
        <fgColor indexed="55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23"/>
        <bgColor indexed="23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35"/>
        <bgColor indexed="35"/>
      </patternFill>
    </fill>
    <fill>
      <patternFill patternType="solid">
        <fgColor indexed="65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 style="dotted">
        <color theme="0" tint="-0.499984740745262"/>
      </right>
      <top/>
      <bottom/>
      <diagonal/>
    </border>
    <border>
      <left style="dotted">
        <color theme="0" tint="-0.499984740745262"/>
      </left>
      <right style="dotted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dotted">
        <color theme="0" tint="-0.499984740745262"/>
      </right>
      <top/>
      <bottom style="thin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dotted">
        <color theme="0" tint="-0.499984740745262"/>
      </left>
      <right style="medium">
        <color theme="0" tint="-0.499984740745262"/>
      </right>
      <top/>
      <bottom/>
      <diagonal/>
    </border>
    <border>
      <left style="dotted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thin">
        <color theme="0" tint="-0.499984740745262"/>
      </right>
      <top/>
      <bottom style="medium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34998626667073579"/>
      </bottom>
      <diagonal/>
    </border>
    <border>
      <left/>
      <right style="dotted">
        <color theme="0" tint="-0.499984740745262"/>
      </right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thin">
        <color theme="0" tint="-0.499984740745262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theme="0" tint="-0.499984740745262"/>
      </right>
      <top/>
      <bottom style="thin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/>
      <bottom style="thin">
        <color indexed="64"/>
      </bottom>
      <diagonal/>
    </border>
    <border>
      <left style="dotted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dotted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medium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1497">
    <xf numFmtId="0" fontId="0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27" fillId="0" borderId="0"/>
    <xf numFmtId="0" fontId="13" fillId="0" borderId="0"/>
    <xf numFmtId="0" fontId="8" fillId="7" borderId="0" applyNumberFormat="0" applyBorder="0" applyAlignment="0" applyProtection="0">
      <alignment vertical="center"/>
    </xf>
    <xf numFmtId="0" fontId="147" fillId="7" borderId="0" applyNumberFormat="0" applyBorder="0" applyAlignment="0" applyProtection="0">
      <alignment vertical="center"/>
    </xf>
    <xf numFmtId="0" fontId="147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7" fillId="10" borderId="0" applyNumberFormat="0" applyBorder="0" applyAlignment="0" applyProtection="0">
      <alignment vertical="center"/>
    </xf>
    <xf numFmtId="0" fontId="147" fillId="18" borderId="0" applyNumberFormat="0" applyBorder="0" applyAlignment="0" applyProtection="0">
      <alignment vertical="center"/>
    </xf>
    <xf numFmtId="0" fontId="147" fillId="19" borderId="0" applyNumberFormat="0" applyBorder="0" applyAlignment="0" applyProtection="0">
      <alignment vertical="center"/>
    </xf>
    <xf numFmtId="0" fontId="147" fillId="20" borderId="0" applyNumberFormat="0" applyBorder="0" applyAlignment="0" applyProtection="0">
      <alignment vertical="center"/>
    </xf>
    <xf numFmtId="0" fontId="10" fillId="0" borderId="0"/>
    <xf numFmtId="207" fontId="10" fillId="0" borderId="0"/>
    <xf numFmtId="0" fontId="10" fillId="0" borderId="0"/>
    <xf numFmtId="207" fontId="10" fillId="0" borderId="0"/>
    <xf numFmtId="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40" fontId="112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6" fillId="0" borderId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0" fillId="0" borderId="0"/>
    <xf numFmtId="0" fontId="10" fillId="0" borderId="0"/>
    <xf numFmtId="0" fontId="19" fillId="0" borderId="0"/>
    <xf numFmtId="0" fontId="20" fillId="0" borderId="0"/>
    <xf numFmtId="0" fontId="21" fillId="0" borderId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2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Font="0" applyFill="0" applyBorder="0" applyAlignment="0" applyProtection="0"/>
    <xf numFmtId="0" fontId="23" fillId="0" borderId="0"/>
    <xf numFmtId="0" fontId="24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3" fillId="0" borderId="0"/>
    <xf numFmtId="0" fontId="25" fillId="0" borderId="0"/>
    <xf numFmtId="0" fontId="10" fillId="0" borderId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208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25" fillId="0" borderId="0"/>
    <xf numFmtId="0" fontId="13" fillId="0" borderId="0"/>
    <xf numFmtId="0" fontId="13" fillId="0" borderId="0"/>
    <xf numFmtId="0" fontId="11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25" fillId="0" borderId="0"/>
    <xf numFmtId="209" fontId="6" fillId="0" borderId="0" applyFont="0" applyFill="0" applyBorder="0" applyAlignment="0" applyProtection="0"/>
    <xf numFmtId="210" fontId="6" fillId="0" borderId="0" applyFont="0" applyFill="0" applyBorder="0" applyAlignment="0" applyProtection="0"/>
    <xf numFmtId="211" fontId="113" fillId="0" borderId="0" applyFont="0" applyFill="0" applyBorder="0" applyAlignment="0" applyProtection="0"/>
    <xf numFmtId="212" fontId="6" fillId="0" borderId="0" applyFont="0" applyFill="0" applyBorder="0" applyAlignment="0" applyProtection="0"/>
    <xf numFmtId="213" fontId="113" fillId="0" borderId="0" applyFont="0" applyFill="0" applyBorder="0" applyAlignment="0" applyProtection="0"/>
    <xf numFmtId="214" fontId="6" fillId="0" borderId="0" applyFont="0" applyFill="0" applyBorder="0" applyAlignment="0" applyProtection="0"/>
    <xf numFmtId="0" fontId="13" fillId="0" borderId="0"/>
    <xf numFmtId="0" fontId="13" fillId="0" borderId="0"/>
    <xf numFmtId="0" fontId="26" fillId="0" borderId="0" applyFont="0" applyFill="0" applyBorder="0" applyAlignment="0" applyProtection="0"/>
    <xf numFmtId="0" fontId="13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3" fillId="0" borderId="0"/>
    <xf numFmtId="0" fontId="25" fillId="0" borderId="0"/>
    <xf numFmtId="0" fontId="13" fillId="0" borderId="0"/>
    <xf numFmtId="0" fontId="13" fillId="0" borderId="0"/>
    <xf numFmtId="0" fontId="11" fillId="0" borderId="0"/>
    <xf numFmtId="0" fontId="2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 applyFont="0" applyFill="0" applyBorder="0" applyAlignment="0" applyProtection="0"/>
    <xf numFmtId="0" fontId="13" fillId="0" borderId="0"/>
    <xf numFmtId="0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0" fontId="13" fillId="0" borderId="0"/>
    <xf numFmtId="0" fontId="10" fillId="0" borderId="0"/>
    <xf numFmtId="0" fontId="23" fillId="0" borderId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0" fillId="0" borderId="0" applyFont="0" applyFill="0" applyBorder="0" applyAlignment="0" applyProtection="0"/>
    <xf numFmtId="1" fontId="27" fillId="0" borderId="5">
      <alignment horizontal="center" vertical="center"/>
    </xf>
    <xf numFmtId="0" fontId="6" fillId="0" borderId="0"/>
    <xf numFmtId="207" fontId="10" fillId="0" borderId="0"/>
    <xf numFmtId="0" fontId="13" fillId="0" borderId="0"/>
    <xf numFmtId="0" fontId="9" fillId="21" borderId="0">
      <protection locked="0"/>
    </xf>
    <xf numFmtId="0" fontId="28" fillId="0" borderId="0" applyFont="0" applyFill="0" applyBorder="0" applyAlignment="0" applyProtection="0"/>
    <xf numFmtId="0" fontId="116" fillId="21" borderId="0">
      <protection locked="0"/>
    </xf>
    <xf numFmtId="0" fontId="116" fillId="21" borderId="0">
      <protection locked="0"/>
    </xf>
    <xf numFmtId="0" fontId="116" fillId="21" borderId="0">
      <protection locked="0"/>
    </xf>
    <xf numFmtId="0" fontId="116" fillId="21" borderId="0">
      <protection locked="0"/>
    </xf>
    <xf numFmtId="0" fontId="116" fillId="21" borderId="0">
      <protection locked="0"/>
    </xf>
    <xf numFmtId="0" fontId="116" fillId="21" borderId="0">
      <protection locked="0"/>
    </xf>
    <xf numFmtId="215" fontId="116" fillId="21" borderId="0">
      <protection locked="0"/>
    </xf>
    <xf numFmtId="0" fontId="116" fillId="21" borderId="0">
      <protection locked="0"/>
    </xf>
    <xf numFmtId="0" fontId="116" fillId="21" borderId="0">
      <protection locked="0"/>
    </xf>
    <xf numFmtId="216" fontId="117" fillId="0" borderId="0" applyNumberFormat="0">
      <alignment vertical="center"/>
    </xf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10" fontId="31" fillId="0" borderId="0" applyFont="0" applyFill="0" applyBorder="0" applyAlignment="0" applyProtection="0"/>
    <xf numFmtId="0" fontId="32" fillId="15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2" borderId="0" applyNumberFormat="0" applyBorder="0" applyAlignment="0" applyProtection="0"/>
    <xf numFmtId="0" fontId="33" fillId="9" borderId="0" applyNumberFormat="0" applyBorder="0" applyAlignment="0" applyProtection="0"/>
    <xf numFmtId="0" fontId="32" fillId="17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26" borderId="0" applyNumberFormat="0" applyBorder="0" applyAlignment="0" applyProtection="0"/>
    <xf numFmtId="0" fontId="33" fillId="23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9" borderId="0" applyNumberFormat="0" applyBorder="0" applyAlignment="0" applyProtection="0"/>
    <xf numFmtId="0" fontId="34" fillId="2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30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12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8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4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48" fillId="0" borderId="6" applyNumberFormat="0" applyFill="0" applyAlignment="0" applyProtection="0">
      <alignment vertical="center"/>
    </xf>
    <xf numFmtId="0" fontId="24" fillId="0" borderId="0"/>
    <xf numFmtId="178" fontId="10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0" fontId="10" fillId="0" borderId="0"/>
    <xf numFmtId="0" fontId="38" fillId="34" borderId="0" applyNumberFormat="0" applyBorder="0" applyAlignment="0" applyProtection="0">
      <alignment vertical="center"/>
    </xf>
    <xf numFmtId="179" fontId="13" fillId="0" borderId="7">
      <alignment horizontal="right" vertical="center" shrinkToFit="1"/>
    </xf>
    <xf numFmtId="0" fontId="39" fillId="0" borderId="0">
      <protection locked="0"/>
    </xf>
    <xf numFmtId="0" fontId="40" fillId="0" borderId="0" applyFont="0" applyFill="0" applyBorder="0" applyAlignment="0" applyProtection="0">
      <alignment horizontal="right"/>
    </xf>
    <xf numFmtId="0" fontId="41" fillId="0" borderId="0" applyNumberFormat="0" applyFill="0" applyBorder="0" applyAlignment="0" applyProtection="0">
      <alignment vertical="top"/>
      <protection locked="0"/>
    </xf>
    <xf numFmtId="40" fontId="119" fillId="0" borderId="0" applyFont="0" applyFill="0" applyBorder="0" applyAlignment="0" applyProtection="0"/>
    <xf numFmtId="38" fontId="119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9" fillId="9" borderId="8" applyNumberFormat="0" applyAlignment="0" applyProtection="0">
      <alignment vertical="center"/>
    </xf>
    <xf numFmtId="0" fontId="150" fillId="26" borderId="9" applyNumberFormat="0" applyAlignment="0" applyProtection="0">
      <alignment vertical="center"/>
    </xf>
    <xf numFmtId="217" fontId="6" fillId="0" borderId="0">
      <alignment vertical="center"/>
    </xf>
    <xf numFmtId="0" fontId="42" fillId="35" borderId="10" applyNumberFormat="0" applyFont="0" applyAlignment="0" applyProtection="0">
      <alignment vertical="center"/>
    </xf>
    <xf numFmtId="0" fontId="151" fillId="0" borderId="0" applyNumberFormat="0" applyFill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center"/>
    </xf>
    <xf numFmtId="0" fontId="119" fillId="0" borderId="0" applyFont="0" applyFill="0" applyBorder="0" applyAlignment="0" applyProtection="0"/>
    <xf numFmtId="0" fontId="119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/>
    <xf numFmtId="0" fontId="120" fillId="0" borderId="0"/>
    <xf numFmtId="0" fontId="153" fillId="26" borderId="8" applyNumberFormat="0" applyAlignment="0" applyProtection="0">
      <alignment vertical="center"/>
    </xf>
    <xf numFmtId="180" fontId="6" fillId="0" borderId="7"/>
    <xf numFmtId="0" fontId="154" fillId="13" borderId="0" applyNumberFormat="0" applyBorder="0" applyAlignment="0" applyProtection="0">
      <alignment vertical="center"/>
    </xf>
    <xf numFmtId="0" fontId="43" fillId="0" borderId="0"/>
    <xf numFmtId="0" fontId="42" fillId="0" borderId="0"/>
    <xf numFmtId="0" fontId="6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6" fillId="0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18" fontId="9" fillId="0" borderId="0" applyFont="0" applyFill="0" applyBorder="0" applyAlignment="0" applyProtection="0">
      <alignment vertical="center"/>
    </xf>
    <xf numFmtId="40" fontId="9" fillId="0" borderId="0" applyFont="0" applyFill="0" applyBorder="0" applyAlignment="0" applyProtection="0">
      <alignment vertical="center"/>
    </xf>
    <xf numFmtId="181" fontId="1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182" fontId="13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0" fontId="1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3" fontId="1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4" fillId="0" borderId="11"/>
    <xf numFmtId="0" fontId="145" fillId="0" borderId="12" applyNumberFormat="0" applyFill="0" applyAlignment="0" applyProtection="0">
      <alignment vertical="center"/>
    </xf>
    <xf numFmtId="0" fontId="145" fillId="0" borderId="12" applyNumberFormat="0" applyFill="0" applyAlignment="0" applyProtection="0">
      <alignment vertical="center"/>
    </xf>
    <xf numFmtId="0" fontId="145" fillId="0" borderId="12" applyNumberFormat="0" applyFill="0" applyAlignment="0" applyProtection="0">
      <alignment vertical="center"/>
    </xf>
    <xf numFmtId="0" fontId="145" fillId="0" borderId="12" applyNumberFormat="0" applyFill="0" applyAlignment="0" applyProtection="0">
      <alignment vertical="center"/>
    </xf>
    <xf numFmtId="0" fontId="145" fillId="0" borderId="12" applyNumberFormat="0" applyFill="0" applyAlignment="0" applyProtection="0">
      <alignment vertical="center"/>
    </xf>
    <xf numFmtId="0" fontId="145" fillId="0" borderId="12" applyNumberFormat="0" applyFill="0" applyAlignment="0" applyProtection="0">
      <alignment vertical="center"/>
    </xf>
    <xf numFmtId="0" fontId="10" fillId="0" borderId="0" applyFont="0" applyFill="0" applyBorder="0" applyAlignment="0" applyProtection="0"/>
    <xf numFmtId="0" fontId="45" fillId="0" borderId="0">
      <alignment horizontal="center" vertical="center"/>
    </xf>
    <xf numFmtId="184" fontId="46" fillId="0" borderId="0" applyFont="0" applyFill="0" applyBorder="0" applyAlignment="0" applyProtection="0"/>
    <xf numFmtId="185" fontId="46" fillId="0" borderId="0" applyFont="0" applyFill="0" applyBorder="0" applyAlignment="0" applyProtection="0"/>
    <xf numFmtId="186" fontId="47" fillId="0" borderId="0"/>
    <xf numFmtId="186" fontId="47" fillId="0" borderId="0"/>
    <xf numFmtId="186" fontId="47" fillId="0" borderId="0"/>
    <xf numFmtId="186" fontId="47" fillId="0" borderId="0"/>
    <xf numFmtId="186" fontId="47" fillId="0" borderId="0"/>
    <xf numFmtId="186" fontId="47" fillId="0" borderId="0"/>
    <xf numFmtId="186" fontId="47" fillId="0" borderId="0"/>
    <xf numFmtId="186" fontId="47" fillId="0" borderId="0"/>
    <xf numFmtId="186" fontId="47" fillId="0" borderId="0"/>
    <xf numFmtId="186" fontId="47" fillId="0" borderId="0"/>
    <xf numFmtId="186" fontId="47" fillId="0" borderId="0"/>
    <xf numFmtId="0" fontId="48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" fontId="40" fillId="0" borderId="0" applyFont="0" applyFill="0" applyBorder="0" applyAlignment="0" applyProtection="0"/>
    <xf numFmtId="188" fontId="10" fillId="0" borderId="0">
      <protection locked="0"/>
    </xf>
    <xf numFmtId="0" fontId="155" fillId="16" borderId="0" applyNumberFormat="0" applyBorder="0" applyAlignment="0" applyProtection="0">
      <alignment vertical="center"/>
    </xf>
    <xf numFmtId="0" fontId="10" fillId="0" borderId="0" applyFont="0" applyFill="0" applyProtection="0"/>
    <xf numFmtId="0" fontId="6" fillId="0" borderId="0">
      <alignment vertical="center"/>
    </xf>
    <xf numFmtId="217" fontId="6" fillId="0" borderId="0">
      <alignment vertical="center"/>
    </xf>
    <xf numFmtId="0" fontId="147" fillId="31" borderId="0" applyNumberFormat="0" applyBorder="0" applyAlignment="0" applyProtection="0">
      <alignment vertical="center"/>
    </xf>
    <xf numFmtId="0" fontId="6" fillId="35" borderId="10" applyNumberFormat="0" applyFont="0" applyAlignment="0" applyProtection="0">
      <alignment vertical="center"/>
    </xf>
    <xf numFmtId="0" fontId="11" fillId="0" borderId="0" applyFont="0" applyFill="0" applyBorder="0" applyAlignment="0" applyProtection="0"/>
    <xf numFmtId="0" fontId="10" fillId="0" borderId="0"/>
    <xf numFmtId="0" fontId="6" fillId="0" borderId="0">
      <alignment vertical="center"/>
    </xf>
    <xf numFmtId="0" fontId="50" fillId="0" borderId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185" fontId="42" fillId="0" borderId="0" applyFont="0" applyFill="0" applyBorder="0" applyAlignment="0" applyProtection="0"/>
    <xf numFmtId="189" fontId="6" fillId="0" borderId="0" applyFont="0" applyFill="0" applyBorder="0" applyAlignment="0" applyProtection="0">
      <alignment vertical="center"/>
    </xf>
    <xf numFmtId="185" fontId="42" fillId="0" borderId="0" applyFont="0" applyFill="0" applyBorder="0" applyAlignment="0" applyProtection="0">
      <alignment vertical="center"/>
    </xf>
    <xf numFmtId="185" fontId="42" fillId="0" borderId="0" applyFont="0" applyFill="0" applyBorder="0" applyAlignment="0" applyProtection="0">
      <alignment vertical="center"/>
    </xf>
    <xf numFmtId="184" fontId="42" fillId="0" borderId="0" applyFont="0" applyFill="0" applyBorder="0" applyAlignment="0" applyProtection="0"/>
    <xf numFmtId="177" fontId="54" fillId="0" borderId="0" applyFont="0" applyFill="0" applyBorder="0" applyAlignment="0" applyProtection="0"/>
    <xf numFmtId="0" fontId="21" fillId="0" borderId="0" applyFont="0" applyFill="0" applyBorder="0" applyAlignment="0" applyProtection="0"/>
    <xf numFmtId="184" fontId="10" fillId="0" borderId="0" applyFont="0" applyFill="0" applyBorder="0" applyAlignment="0" applyProtection="0"/>
    <xf numFmtId="0" fontId="54" fillId="0" borderId="0" applyFont="0" applyFill="0" applyBorder="0" applyAlignment="0" applyProtection="0">
      <protection locked="0"/>
    </xf>
    <xf numFmtId="0" fontId="2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" fillId="0" borderId="0"/>
    <xf numFmtId="0" fontId="156" fillId="34" borderId="0" applyNumberFormat="0" applyBorder="0" applyAlignment="0" applyProtection="0">
      <alignment vertical="center"/>
    </xf>
    <xf numFmtId="0" fontId="10" fillId="0" borderId="0" applyFont="0" applyFill="0" applyBorder="0" applyAlignment="0" applyProtection="0"/>
    <xf numFmtId="190" fontId="46" fillId="0" borderId="0" applyFont="0" applyFill="0" applyBorder="0" applyAlignment="0" applyProtection="0"/>
    <xf numFmtId="183" fontId="46" fillId="0" borderId="0" applyFont="0" applyFill="0" applyBorder="0" applyAlignment="0" applyProtection="0"/>
    <xf numFmtId="191" fontId="10" fillId="0" borderId="0">
      <protection locked="0"/>
    </xf>
    <xf numFmtId="192" fontId="55" fillId="0" borderId="0" applyFill="0" applyBorder="0" applyProtection="0">
      <alignment vertical="center"/>
    </xf>
    <xf numFmtId="193" fontId="56" fillId="0" borderId="0" applyFill="0" applyBorder="0" applyProtection="0">
      <alignment vertical="center"/>
      <protection locked="0"/>
    </xf>
    <xf numFmtId="0" fontId="7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/>
    <xf numFmtId="0" fontId="6" fillId="0" borderId="0">
      <alignment vertical="center"/>
    </xf>
    <xf numFmtId="0" fontId="8" fillId="0" borderId="0">
      <alignment vertical="center"/>
    </xf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57" fillId="36" borderId="0"/>
    <xf numFmtId="0" fontId="57" fillId="36" borderId="0"/>
    <xf numFmtId="0" fontId="6" fillId="0" borderId="0"/>
    <xf numFmtId="0" fontId="25" fillId="0" borderId="0">
      <alignment vertical="center"/>
    </xf>
    <xf numFmtId="0" fontId="10" fillId="0" borderId="0"/>
    <xf numFmtId="0" fontId="39" fillId="0" borderId="13">
      <protection locked="0"/>
    </xf>
    <xf numFmtId="0" fontId="58" fillId="0" borderId="0" applyNumberFormat="0" applyFill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13" fillId="0" borderId="0" applyFont="0" applyFill="0" applyBorder="0" applyAlignment="0" applyProtection="0"/>
    <xf numFmtId="194" fontId="40" fillId="0" borderId="0" applyFont="0" applyFill="0" applyBorder="0" applyAlignment="0" applyProtection="0"/>
    <xf numFmtId="195" fontId="10" fillId="0" borderId="0">
      <protection locked="0"/>
    </xf>
    <xf numFmtId="0" fontId="62" fillId="0" borderId="0" applyNumberFormat="0" applyFill="0" applyBorder="0" applyAlignment="0" applyProtection="0">
      <alignment vertical="center"/>
    </xf>
    <xf numFmtId="0" fontId="63" fillId="0" borderId="14" applyNumberFormat="0" applyFill="0" applyAlignment="0" applyProtection="0">
      <alignment vertical="center"/>
    </xf>
    <xf numFmtId="0" fontId="64" fillId="0" borderId="15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10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6" fillId="37" borderId="17" applyNumberFormat="0" applyAlignment="0" applyProtection="0">
      <alignment vertical="center"/>
    </xf>
    <xf numFmtId="0" fontId="67" fillId="0" borderId="12" applyNumberFormat="0" applyFill="0" applyAlignment="0" applyProtection="0">
      <alignment vertical="center"/>
    </xf>
    <xf numFmtId="0" fontId="68" fillId="26" borderId="8" applyNumberFormat="0" applyAlignment="0" applyProtection="0">
      <alignment vertical="center"/>
    </xf>
    <xf numFmtId="0" fontId="69" fillId="9" borderId="8" applyNumberFormat="0" applyAlignment="0" applyProtection="0">
      <alignment vertical="center"/>
    </xf>
    <xf numFmtId="0" fontId="70" fillId="26" borderId="9" applyNumberFormat="0" applyAlignment="0" applyProtection="0">
      <alignment vertical="center"/>
    </xf>
    <xf numFmtId="0" fontId="71" fillId="0" borderId="0"/>
    <xf numFmtId="0" fontId="72" fillId="0" borderId="6" applyNumberFormat="0" applyFill="0" applyAlignment="0" applyProtection="0">
      <alignment vertical="center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57" fillId="37" borderId="17" applyNumberFormat="0" applyAlignment="0" applyProtection="0">
      <alignment vertical="center"/>
    </xf>
    <xf numFmtId="0" fontId="75" fillId="38" borderId="0" applyNumberFormat="0" applyBorder="0" applyAlignment="0" applyProtection="0"/>
    <xf numFmtId="0" fontId="76" fillId="39" borderId="0" applyNumberFormat="0" applyBorder="0" applyAlignment="0" applyProtection="0"/>
    <xf numFmtId="0" fontId="76" fillId="40" borderId="0" applyNumberFormat="0" applyBorder="0" applyAlignment="0" applyProtection="0"/>
    <xf numFmtId="0" fontId="75" fillId="41" borderId="0" applyNumberFormat="0" applyBorder="0" applyAlignment="0" applyProtection="0"/>
    <xf numFmtId="0" fontId="75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5" fillId="45" borderId="0" applyNumberFormat="0" applyBorder="0" applyAlignment="0" applyProtection="0"/>
    <xf numFmtId="0" fontId="75" fillId="46" borderId="0" applyNumberFormat="0" applyBorder="0" applyAlignment="0" applyProtection="0"/>
    <xf numFmtId="0" fontId="76" fillId="47" borderId="0" applyNumberFormat="0" applyBorder="0" applyAlignment="0" applyProtection="0"/>
    <xf numFmtId="0" fontId="76" fillId="48" borderId="0" applyNumberFormat="0" applyBorder="0" applyAlignment="0" applyProtection="0"/>
    <xf numFmtId="0" fontId="75" fillId="49" borderId="0" applyNumberFormat="0" applyBorder="0" applyAlignment="0" applyProtection="0"/>
    <xf numFmtId="0" fontId="75" fillId="50" borderId="0" applyNumberFormat="0" applyBorder="0" applyAlignment="0" applyProtection="0"/>
    <xf numFmtId="0" fontId="75" fillId="51" borderId="0" applyNumberFormat="0" applyBorder="0" applyAlignment="0" applyProtection="0"/>
    <xf numFmtId="0" fontId="76" fillId="43" borderId="0" applyNumberFormat="0" applyBorder="0" applyAlignment="0" applyProtection="0"/>
    <xf numFmtId="0" fontId="76" fillId="50" borderId="0" applyNumberFormat="0" applyBorder="0" applyAlignment="0" applyProtection="0"/>
    <xf numFmtId="0" fontId="75" fillId="44" borderId="0" applyNumberFormat="0" applyBorder="0" applyAlignment="0" applyProtection="0"/>
    <xf numFmtId="0" fontId="75" fillId="52" borderId="0" applyNumberFormat="0" applyBorder="0" applyAlignment="0" applyProtection="0"/>
    <xf numFmtId="0" fontId="75" fillId="41" borderId="0" applyNumberFormat="0" applyBorder="0" applyAlignment="0" applyProtection="0"/>
    <xf numFmtId="0" fontId="76" fillId="53" borderId="0" applyNumberFormat="0" applyBorder="0" applyAlignment="0" applyProtection="0"/>
    <xf numFmtId="0" fontId="76" fillId="54" borderId="0" applyNumberFormat="0" applyBorder="0" applyAlignment="0" applyProtection="0"/>
    <xf numFmtId="0" fontId="75" fillId="41" borderId="0" applyNumberFormat="0" applyBorder="0" applyAlignment="0" applyProtection="0"/>
    <xf numFmtId="0" fontId="75" fillId="55" borderId="0" applyNumberFormat="0" applyBorder="0" applyAlignment="0" applyProtection="0"/>
    <xf numFmtId="0" fontId="75" fillId="56" borderId="0" applyNumberFormat="0" applyBorder="0" applyAlignment="0" applyProtection="0"/>
    <xf numFmtId="0" fontId="76" fillId="57" borderId="0" applyNumberFormat="0" applyBorder="0" applyAlignment="0" applyProtection="0"/>
    <xf numFmtId="0" fontId="76" fillId="58" borderId="0" applyNumberFormat="0" applyBorder="0" applyAlignment="0" applyProtection="0"/>
    <xf numFmtId="0" fontId="75" fillId="59" borderId="0" applyNumberFormat="0" applyBorder="0" applyAlignment="0" applyProtection="0"/>
    <xf numFmtId="0" fontId="75" fillId="60" borderId="0" applyNumberFormat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31" fillId="0" borderId="0" applyFont="0" applyFill="0" applyBorder="0" applyAlignment="0" applyProtection="0"/>
    <xf numFmtId="219" fontId="30" fillId="0" borderId="0" applyFont="0" applyFill="0" applyBorder="0" applyAlignment="0" applyProtection="0"/>
    <xf numFmtId="22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6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7" fillId="0" borderId="0" applyFont="0" applyFill="0" applyBorder="0" applyAlignment="0" applyProtection="0"/>
    <xf numFmtId="196" fontId="78" fillId="0" borderId="0" applyFont="0" applyFill="0" applyBorder="0" applyAlignment="0" applyProtection="0"/>
    <xf numFmtId="196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79" fillId="0" borderId="0" applyFont="0" applyFill="0" applyBorder="0" applyAlignment="0" applyProtection="0"/>
    <xf numFmtId="196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31" fillId="0" borderId="0" applyFont="0" applyFill="0" applyBorder="0" applyAlignment="0" applyProtection="0"/>
    <xf numFmtId="221" fontId="30" fillId="0" borderId="0" applyFont="0" applyFill="0" applyBorder="0" applyAlignment="0" applyProtection="0"/>
    <xf numFmtId="222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7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" fillId="0" borderId="0" applyFont="0" applyFill="0" applyBorder="0" applyAlignment="0" applyProtection="0"/>
    <xf numFmtId="197" fontId="78" fillId="0" borderId="0" applyFont="0" applyFill="0" applyBorder="0" applyAlignment="0" applyProtection="0"/>
    <xf numFmtId="197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79" fillId="0" borderId="0" applyFont="0" applyFill="0" applyBorder="0" applyAlignment="0" applyProtection="0"/>
    <xf numFmtId="197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7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121" fillId="0" borderId="0" applyFont="0" applyFill="0" applyBorder="0" applyAlignment="0" applyProtection="0"/>
    <xf numFmtId="0" fontId="74" fillId="0" borderId="0" applyFont="0" applyFill="0" applyBorder="0" applyAlignment="0" applyProtection="0"/>
    <xf numFmtId="0" fontId="74" fillId="0" borderId="0" applyFont="0" applyFill="0" applyBorder="0" applyAlignment="0" applyProtection="0"/>
    <xf numFmtId="40" fontId="124" fillId="0" borderId="0" applyFont="0" applyFill="0" applyBorder="0" applyAlignment="0" applyProtection="0"/>
    <xf numFmtId="38" fontId="124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0" fillId="0" borderId="0" applyFont="0" applyFill="0" applyBorder="0" applyAlignment="0" applyProtection="0"/>
    <xf numFmtId="223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31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38" fontId="31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38" fontId="31" fillId="0" borderId="0" applyFont="0" applyFill="0" applyBorder="0" applyAlignment="0" applyProtection="0"/>
    <xf numFmtId="38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31" fillId="0" borderId="0" applyFont="0" applyFill="0" applyBorder="0" applyAlignment="0" applyProtection="0"/>
    <xf numFmtId="38" fontId="30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/>
    <xf numFmtId="0" fontId="30" fillId="0" borderId="0" applyFont="0" applyFill="0" applyBorder="0" applyAlignment="0"/>
    <xf numFmtId="0" fontId="79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7" fillId="0" borderId="0" applyFont="0" applyFill="0" applyBorder="0" applyAlignment="0" applyProtection="0"/>
    <xf numFmtId="176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41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176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77" fontId="30" fillId="0" borderId="0" applyFont="0" applyFill="0" applyBorder="0" applyAlignment="0" applyProtection="0"/>
    <xf numFmtId="224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40" fontId="30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0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0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40" fontId="30" fillId="0" borderId="0" applyFont="0" applyFill="0" applyBorder="0" applyAlignment="0" applyProtection="0"/>
    <xf numFmtId="40" fontId="31" fillId="0" borderId="0" applyFont="0" applyFill="0" applyBorder="0" applyAlignment="0" applyProtection="0"/>
    <xf numFmtId="40" fontId="30" fillId="0" borderId="0" applyFont="0" applyFill="0" applyBorder="0" applyAlignment="0" applyProtection="0"/>
    <xf numFmtId="40" fontId="31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77" fillId="0" borderId="0" applyFont="0" applyFill="0" applyBorder="0" applyAlignment="0" applyProtection="0"/>
    <xf numFmtId="177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79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79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83" fillId="57" borderId="0" applyNumberFormat="0" applyBorder="0" applyAlignment="0" applyProtection="0"/>
    <xf numFmtId="0" fontId="125" fillId="0" borderId="0" applyNumberFormat="0" applyFill="0" applyBorder="0" applyAlignment="0" applyProtection="0"/>
    <xf numFmtId="0" fontId="126" fillId="0" borderId="4" applyFont="0" applyAlignment="0">
      <alignment vertical="center"/>
    </xf>
    <xf numFmtId="0" fontId="121" fillId="0" borderId="0"/>
    <xf numFmtId="0" fontId="13" fillId="0" borderId="0"/>
    <xf numFmtId="0" fontId="30" fillId="0" borderId="0"/>
    <xf numFmtId="0" fontId="31" fillId="0" borderId="0"/>
    <xf numFmtId="0" fontId="30" fillId="0" borderId="0"/>
    <xf numFmtId="0" fontId="123" fillId="0" borderId="0"/>
    <xf numFmtId="0" fontId="122" fillId="0" borderId="0"/>
    <xf numFmtId="0" fontId="127" fillId="0" borderId="0">
      <alignment vertical="center"/>
    </xf>
    <xf numFmtId="0" fontId="30" fillId="0" borderId="0"/>
    <xf numFmtId="0" fontId="82" fillId="0" borderId="0"/>
    <xf numFmtId="0" fontId="81" fillId="0" borderId="0"/>
    <xf numFmtId="0" fontId="79" fillId="0" borderId="0"/>
    <xf numFmtId="0" fontId="30" fillId="0" borderId="0"/>
    <xf numFmtId="0" fontId="123" fillId="0" borderId="0"/>
    <xf numFmtId="0" fontId="77" fillId="0" borderId="0"/>
    <xf numFmtId="0" fontId="79" fillId="0" borderId="0"/>
    <xf numFmtId="0" fontId="128" fillId="0" borderId="0"/>
    <xf numFmtId="0" fontId="129" fillId="0" borderId="0"/>
    <xf numFmtId="0" fontId="129" fillId="0" borderId="0"/>
    <xf numFmtId="0" fontId="31" fillId="0" borderId="0"/>
    <xf numFmtId="0" fontId="30" fillId="0" borderId="0"/>
    <xf numFmtId="0" fontId="130" fillId="0" borderId="0"/>
    <xf numFmtId="0" fontId="131" fillId="0" borderId="0"/>
    <xf numFmtId="0" fontId="130" fillId="0" borderId="0"/>
    <xf numFmtId="0" fontId="77" fillId="0" borderId="0"/>
    <xf numFmtId="0" fontId="31" fillId="0" borderId="0"/>
    <xf numFmtId="0" fontId="77" fillId="0" borderId="0"/>
    <xf numFmtId="0" fontId="31" fillId="0" borderId="0"/>
    <xf numFmtId="0" fontId="30" fillId="0" borderId="0"/>
    <xf numFmtId="0" fontId="80" fillId="0" borderId="0"/>
    <xf numFmtId="0" fontId="84" fillId="0" borderId="0"/>
    <xf numFmtId="0" fontId="13" fillId="0" borderId="0"/>
    <xf numFmtId="0" fontId="122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85" fillId="0" borderId="0"/>
    <xf numFmtId="0" fontId="122" fillId="0" borderId="0"/>
    <xf numFmtId="0" fontId="31" fillId="0" borderId="0"/>
    <xf numFmtId="0" fontId="30" fillId="0" borderId="0"/>
    <xf numFmtId="0" fontId="31" fillId="0" borderId="0"/>
    <xf numFmtId="0" fontId="77" fillId="0" borderId="0"/>
    <xf numFmtId="0" fontId="79" fillId="0" borderId="0"/>
    <xf numFmtId="0" fontId="77" fillId="0" borderId="0"/>
    <xf numFmtId="0" fontId="79" fillId="0" borderId="0"/>
    <xf numFmtId="0" fontId="122" fillId="0" borderId="0"/>
    <xf numFmtId="0" fontId="123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79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86" fillId="0" borderId="0"/>
    <xf numFmtId="0" fontId="132" fillId="0" borderId="0"/>
    <xf numFmtId="0" fontId="133" fillId="0" borderId="0"/>
    <xf numFmtId="0" fontId="82" fillId="0" borderId="0"/>
    <xf numFmtId="2" fontId="30" fillId="0" borderId="0"/>
    <xf numFmtId="0" fontId="80" fillId="0" borderId="0"/>
    <xf numFmtId="0" fontId="77" fillId="0" borderId="0"/>
    <xf numFmtId="0" fontId="79" fillId="0" borderId="0"/>
    <xf numFmtId="0" fontId="30" fillId="0" borderId="0"/>
    <xf numFmtId="1" fontId="31" fillId="0" borderId="0"/>
    <xf numFmtId="0" fontId="77" fillId="0" borderId="0"/>
    <xf numFmtId="0" fontId="31" fillId="0" borderId="0"/>
    <xf numFmtId="0" fontId="30" fillId="0" borderId="0"/>
    <xf numFmtId="0" fontId="31" fillId="0" borderId="0"/>
    <xf numFmtId="0" fontId="122" fillId="0" borderId="0"/>
    <xf numFmtId="0" fontId="79" fillId="0" borderId="0"/>
    <xf numFmtId="0" fontId="134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80" fillId="0" borderId="0"/>
    <xf numFmtId="0" fontId="135" fillId="0" borderId="0"/>
    <xf numFmtId="0" fontId="136" fillId="0" borderId="0"/>
    <xf numFmtId="0" fontId="135" fillId="0" borderId="0"/>
    <xf numFmtId="0" fontId="136" fillId="0" borderId="0"/>
    <xf numFmtId="0" fontId="135" fillId="0" borderId="0"/>
    <xf numFmtId="0" fontId="136" fillId="0" borderId="0"/>
    <xf numFmtId="0" fontId="135" fillId="0" borderId="0"/>
    <xf numFmtId="0" fontId="136" fillId="0" borderId="0"/>
    <xf numFmtId="0" fontId="30" fillId="0" borderId="0"/>
    <xf numFmtId="0" fontId="31" fillId="0" borderId="0"/>
    <xf numFmtId="0" fontId="137" fillId="0" borderId="0"/>
    <xf numFmtId="0" fontId="138" fillId="0" borderId="0"/>
    <xf numFmtId="0" fontId="30" fillId="0" borderId="0"/>
    <xf numFmtId="0" fontId="31" fillId="0" borderId="0"/>
    <xf numFmtId="0" fontId="77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77" fillId="0" borderId="0"/>
    <xf numFmtId="0" fontId="79" fillId="0" borderId="0"/>
    <xf numFmtId="0" fontId="13" fillId="0" borderId="0"/>
    <xf numFmtId="0" fontId="13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77" fillId="0" borderId="0"/>
    <xf numFmtId="0" fontId="79" fillId="0" borderId="0"/>
    <xf numFmtId="0" fontId="77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80" fillId="0" borderId="0"/>
    <xf numFmtId="0" fontId="84" fillId="0" borderId="0"/>
    <xf numFmtId="0" fontId="80" fillId="0" borderId="0"/>
    <xf numFmtId="0" fontId="30" fillId="0" borderId="0"/>
    <xf numFmtId="0" fontId="31" fillId="0" borderId="0"/>
    <xf numFmtId="0" fontId="137" fillId="0" borderId="0"/>
    <xf numFmtId="0" fontId="31" fillId="0" borderId="0"/>
    <xf numFmtId="0" fontId="30" fillId="0" borderId="0"/>
    <xf numFmtId="0" fontId="139" fillId="0" borderId="0"/>
    <xf numFmtId="0" fontId="135" fillId="0" borderId="0"/>
    <xf numFmtId="0" fontId="136" fillId="0" borderId="0"/>
    <xf numFmtId="0" fontId="140" fillId="0" borderId="0"/>
    <xf numFmtId="0" fontId="136" fillId="0" borderId="0"/>
    <xf numFmtId="0" fontId="122" fillId="0" borderId="0"/>
    <xf numFmtId="0" fontId="136" fillId="0" borderId="0"/>
    <xf numFmtId="0" fontId="77" fillId="0" borderId="0"/>
    <xf numFmtId="0" fontId="31" fillId="0" borderId="0" applyBorder="0"/>
    <xf numFmtId="0" fontId="30" fillId="0" borderId="0"/>
    <xf numFmtId="0" fontId="31" fillId="0" borderId="0"/>
    <xf numFmtId="0" fontId="50" fillId="0" borderId="0"/>
    <xf numFmtId="0" fontId="79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30" fillId="0" borderId="0"/>
    <xf numFmtId="0" fontId="31" fillId="0" borderId="0"/>
    <xf numFmtId="0" fontId="84" fillId="0" borderId="0"/>
    <xf numFmtId="0" fontId="80" fillId="0" borderId="0"/>
    <xf numFmtId="0" fontId="84" fillId="0" borderId="0"/>
    <xf numFmtId="0" fontId="80" fillId="0" borderId="0"/>
    <xf numFmtId="0" fontId="84" fillId="0" borderId="0"/>
    <xf numFmtId="0" fontId="6" fillId="0" borderId="0" applyFill="0" applyBorder="0" applyAlignment="0"/>
    <xf numFmtId="0" fontId="87" fillId="61" borderId="18" applyNumberFormat="0" applyAlignment="0" applyProtection="0"/>
    <xf numFmtId="0" fontId="88" fillId="0" borderId="0"/>
    <xf numFmtId="0" fontId="89" fillId="51" borderId="17" applyNumberFormat="0" applyAlignment="0" applyProtection="0"/>
    <xf numFmtId="198" fontId="10" fillId="0" borderId="0"/>
    <xf numFmtId="0" fontId="6" fillId="0" borderId="0" applyFont="0" applyFill="0" applyBorder="0" applyAlignment="0" applyProtection="0"/>
    <xf numFmtId="0" fontId="10" fillId="0" borderId="0"/>
    <xf numFmtId="0" fontId="22" fillId="0" borderId="0"/>
    <xf numFmtId="199" fontId="39" fillId="0" borderId="0">
      <protection locked="0"/>
    </xf>
    <xf numFmtId="14" fontId="141" fillId="62" borderId="19" applyFont="0" applyFill="0" applyBorder="0" applyAlignment="0">
      <alignment horizontal="center"/>
    </xf>
    <xf numFmtId="182" fontId="13" fillId="0" borderId="0" applyFont="0" applyFill="0" applyBorder="0" applyAlignment="0" applyProtection="0"/>
    <xf numFmtId="200" fontId="13" fillId="0" borderId="0" applyFont="0" applyFill="0" applyBorder="0" applyAlignment="0" applyProtection="0"/>
    <xf numFmtId="201" fontId="10" fillId="0" borderId="0"/>
    <xf numFmtId="211" fontId="113" fillId="0" borderId="0" applyFont="0" applyFill="0" applyBorder="0" applyAlignment="0" applyProtection="0"/>
    <xf numFmtId="0" fontId="90" fillId="63" borderId="0" applyNumberFormat="0" applyBorder="0" applyAlignment="0" applyProtection="0"/>
    <xf numFmtId="0" fontId="90" fillId="64" borderId="0" applyNumberFormat="0" applyBorder="0" applyAlignment="0" applyProtection="0"/>
    <xf numFmtId="0" fontId="90" fillId="65" borderId="0" applyNumberFormat="0" applyBorder="0" applyAlignment="0" applyProtection="0"/>
    <xf numFmtId="0" fontId="10" fillId="0" borderId="0" applyFont="0" applyFill="0" applyBorder="0" applyAlignment="0" applyProtection="0"/>
    <xf numFmtId="0" fontId="91" fillId="0" borderId="0" applyNumberFormat="0" applyFill="0" applyBorder="0" applyAlignment="0" applyProtection="0"/>
    <xf numFmtId="0" fontId="124" fillId="0" borderId="0" applyFont="0" applyFill="0" applyBorder="0" applyAlignment="0" applyProtection="0"/>
    <xf numFmtId="0" fontId="124" fillId="0" borderId="0" applyFont="0" applyFill="0" applyBorder="0" applyAlignment="0" applyProtection="0"/>
    <xf numFmtId="202" fontId="39" fillId="0" borderId="0">
      <protection locked="0"/>
    </xf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0" fontId="76" fillId="48" borderId="0" applyNumberFormat="0" applyBorder="0" applyAlignment="0" applyProtection="0"/>
    <xf numFmtId="38" fontId="57" fillId="6" borderId="0" applyNumberFormat="0" applyBorder="0" applyAlignment="0" applyProtection="0"/>
    <xf numFmtId="0" fontId="92" fillId="0" borderId="0">
      <alignment horizontal="left"/>
    </xf>
    <xf numFmtId="0" fontId="93" fillId="0" borderId="20" applyNumberFormat="0" applyAlignment="0" applyProtection="0">
      <alignment horizontal="left" vertical="center"/>
    </xf>
    <xf numFmtId="0" fontId="93" fillId="0" borderId="21">
      <alignment horizontal="left" vertical="center"/>
    </xf>
    <xf numFmtId="0" fontId="94" fillId="0" borderId="22" applyNumberFormat="0" applyFill="0" applyAlignment="0" applyProtection="0"/>
    <xf numFmtId="0" fontId="95" fillId="0" borderId="23" applyNumberFormat="0" applyFill="0" applyAlignment="0" applyProtection="0"/>
    <xf numFmtId="0" fontId="96" fillId="0" borderId="24" applyNumberFormat="0" applyFill="0" applyAlignment="0" applyProtection="0"/>
    <xf numFmtId="0" fontId="96" fillId="0" borderId="0" applyNumberFormat="0" applyFill="0" applyBorder="0" applyAlignment="0" applyProtection="0"/>
    <xf numFmtId="203" fontId="37" fillId="0" borderId="0">
      <protection locked="0"/>
    </xf>
    <xf numFmtId="203" fontId="37" fillId="0" borderId="0">
      <protection locked="0"/>
    </xf>
    <xf numFmtId="0" fontId="10" fillId="0" borderId="0" applyFont="0" applyFill="0" applyBorder="0" applyAlignment="0" applyProtection="0"/>
    <xf numFmtId="0" fontId="97" fillId="58" borderId="18" applyNumberFormat="0" applyAlignment="0" applyProtection="0"/>
    <xf numFmtId="10" fontId="57" fillId="6" borderId="7" applyNumberFormat="0" applyBorder="0" applyAlignment="0" applyProtection="0"/>
    <xf numFmtId="0" fontId="11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98" fillId="0" borderId="25" applyNumberFormat="0" applyFill="0" applyAlignment="0" applyProtection="0"/>
    <xf numFmtId="204" fontId="23" fillId="0" borderId="0"/>
    <xf numFmtId="0" fontId="99" fillId="0" borderId="26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98" fillId="58" borderId="0" applyNumberFormat="0" applyBorder="0" applyAlignment="0" applyProtection="0"/>
    <xf numFmtId="0" fontId="98" fillId="58" borderId="0" applyNumberFormat="0" applyBorder="0" applyAlignment="0" applyProtection="0"/>
    <xf numFmtId="0" fontId="98" fillId="58" borderId="0" applyNumberFormat="0" applyBorder="0" applyAlignment="0" applyProtection="0"/>
    <xf numFmtId="37" fontId="100" fillId="0" borderId="0"/>
    <xf numFmtId="0" fontId="142" fillId="0" borderId="0"/>
    <xf numFmtId="205" fontId="2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2" fillId="0" borderId="0" applyFont="0" applyFill="0" applyBorder="0" applyAlignment="0" applyProtection="0">
      <alignment horizontal="centerContinuous"/>
    </xf>
    <xf numFmtId="0" fontId="13" fillId="0" borderId="0" applyFont="0" applyFill="0" applyBorder="0" applyAlignment="0" applyProtection="0">
      <alignment horizontal="centerContinuous"/>
    </xf>
    <xf numFmtId="0" fontId="13" fillId="0" borderId="0" applyFont="0" applyFill="0" applyBorder="0" applyAlignment="0" applyProtection="0">
      <alignment horizontal="centerContinuous"/>
    </xf>
    <xf numFmtId="0" fontId="13" fillId="0" borderId="0" applyFont="0" applyFill="0" applyBorder="0" applyAlignment="0" applyProtection="0">
      <alignment horizontal="centerContinuous"/>
    </xf>
    <xf numFmtId="0" fontId="57" fillId="57" borderId="18" applyNumberFormat="0" applyFont="0" applyAlignment="0" applyProtection="0"/>
    <xf numFmtId="40" fontId="120" fillId="0" borderId="0" applyFont="0" applyFill="0" applyBorder="0" applyAlignment="0" applyProtection="0"/>
    <xf numFmtId="0" fontId="103" fillId="61" borderId="9" applyNumberFormat="0" applyAlignment="0" applyProtection="0"/>
    <xf numFmtId="0" fontId="12" fillId="0" borderId="0" applyFont="0" applyFill="0" applyBorder="0" applyAlignment="0" applyProtection="0"/>
    <xf numFmtId="1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206" fontId="10" fillId="0" borderId="0" applyBorder="0" applyAlignment="0">
      <alignment horizontal="centerContinuous" vertical="center"/>
    </xf>
    <xf numFmtId="4" fontId="57" fillId="34" borderId="18" applyNumberFormat="0" applyProtection="0">
      <alignment vertical="center"/>
    </xf>
    <xf numFmtId="4" fontId="57" fillId="34" borderId="18" applyNumberFormat="0" applyProtection="0">
      <alignment vertical="center"/>
    </xf>
    <xf numFmtId="4" fontId="57" fillId="34" borderId="18" applyNumberFormat="0" applyProtection="0">
      <alignment vertical="center"/>
    </xf>
    <xf numFmtId="4" fontId="57" fillId="34" borderId="18" applyNumberFormat="0" applyProtection="0">
      <alignment vertical="center"/>
    </xf>
    <xf numFmtId="4" fontId="104" fillId="66" borderId="18" applyNumberFormat="0" applyProtection="0">
      <alignment vertical="center"/>
    </xf>
    <xf numFmtId="4" fontId="57" fillId="66" borderId="18" applyNumberFormat="0" applyProtection="0">
      <alignment horizontal="left" vertical="center" indent="1"/>
    </xf>
    <xf numFmtId="4" fontId="57" fillId="66" borderId="18" applyNumberFormat="0" applyProtection="0">
      <alignment horizontal="left" vertical="center" indent="1"/>
    </xf>
    <xf numFmtId="4" fontId="57" fillId="66" borderId="18" applyNumberFormat="0" applyProtection="0">
      <alignment horizontal="left" vertical="center" indent="1"/>
    </xf>
    <xf numFmtId="4" fontId="57" fillId="66" borderId="18" applyNumberFormat="0" applyProtection="0">
      <alignment horizontal="left" vertical="center" indent="1"/>
    </xf>
    <xf numFmtId="0" fontId="105" fillId="34" borderId="27" applyNumberFormat="0" applyProtection="0">
      <alignment horizontal="left" vertical="top" indent="1"/>
    </xf>
    <xf numFmtId="4" fontId="57" fillId="19" borderId="18" applyNumberFormat="0" applyProtection="0">
      <alignment horizontal="left" vertical="center" indent="1"/>
    </xf>
    <xf numFmtId="4" fontId="57" fillId="19" borderId="18" applyNumberFormat="0" applyProtection="0">
      <alignment horizontal="left" vertical="center" indent="1"/>
    </xf>
    <xf numFmtId="4" fontId="57" fillId="19" borderId="18" applyNumberFormat="0" applyProtection="0">
      <alignment horizontal="left" vertical="center" indent="1"/>
    </xf>
    <xf numFmtId="4" fontId="57" fillId="19" borderId="18" applyNumberFormat="0" applyProtection="0">
      <alignment horizontal="left" vertical="center" indent="1"/>
    </xf>
    <xf numFmtId="4" fontId="57" fillId="13" borderId="18" applyNumberFormat="0" applyProtection="0">
      <alignment horizontal="right" vertical="center"/>
    </xf>
    <xf numFmtId="4" fontId="57" fillId="13" borderId="18" applyNumberFormat="0" applyProtection="0">
      <alignment horizontal="right" vertical="center"/>
    </xf>
    <xf numFmtId="4" fontId="57" fillId="13" borderId="18" applyNumberFormat="0" applyProtection="0">
      <alignment horizontal="right" vertical="center"/>
    </xf>
    <xf numFmtId="4" fontId="57" fillId="67" borderId="18" applyNumberFormat="0" applyProtection="0">
      <alignment horizontal="right" vertical="center"/>
    </xf>
    <xf numFmtId="4" fontId="57" fillId="67" borderId="18" applyNumberFormat="0" applyProtection="0">
      <alignment horizontal="right" vertical="center"/>
    </xf>
    <xf numFmtId="4" fontId="57" fillId="67" borderId="18" applyNumberFormat="0" applyProtection="0">
      <alignment horizontal="right" vertical="center"/>
    </xf>
    <xf numFmtId="4" fontId="57" fillId="32" borderId="28" applyNumberFormat="0" applyProtection="0">
      <alignment horizontal="right" vertical="center"/>
    </xf>
    <xf numFmtId="4" fontId="57" fillId="32" borderId="28" applyNumberFormat="0" applyProtection="0">
      <alignment horizontal="right" vertical="center"/>
    </xf>
    <xf numFmtId="4" fontId="57" fillId="32" borderId="28" applyNumberFormat="0" applyProtection="0">
      <alignment horizontal="right" vertical="center"/>
    </xf>
    <xf numFmtId="4" fontId="57" fillId="11" borderId="18" applyNumberFormat="0" applyProtection="0">
      <alignment horizontal="right" vertical="center"/>
    </xf>
    <xf numFmtId="4" fontId="57" fillId="11" borderId="18" applyNumberFormat="0" applyProtection="0">
      <alignment horizontal="right" vertical="center"/>
    </xf>
    <xf numFmtId="4" fontId="57" fillId="11" borderId="18" applyNumberFormat="0" applyProtection="0">
      <alignment horizontal="right" vertical="center"/>
    </xf>
    <xf numFmtId="4" fontId="57" fillId="8" borderId="18" applyNumberFormat="0" applyProtection="0">
      <alignment horizontal="right" vertical="center"/>
    </xf>
    <xf numFmtId="4" fontId="57" fillId="8" borderId="18" applyNumberFormat="0" applyProtection="0">
      <alignment horizontal="right" vertical="center"/>
    </xf>
    <xf numFmtId="4" fontId="57" fillId="8" borderId="18" applyNumberFormat="0" applyProtection="0">
      <alignment horizontal="right" vertical="center"/>
    </xf>
    <xf numFmtId="4" fontId="57" fillId="33" borderId="18" applyNumberFormat="0" applyProtection="0">
      <alignment horizontal="right" vertical="center"/>
    </xf>
    <xf numFmtId="4" fontId="57" fillId="33" borderId="18" applyNumberFormat="0" applyProtection="0">
      <alignment horizontal="right" vertical="center"/>
    </xf>
    <xf numFmtId="4" fontId="57" fillId="33" borderId="18" applyNumberFormat="0" applyProtection="0">
      <alignment horizontal="right" vertical="center"/>
    </xf>
    <xf numFmtId="4" fontId="57" fillId="27" borderId="18" applyNumberFormat="0" applyProtection="0">
      <alignment horizontal="right" vertical="center"/>
    </xf>
    <xf numFmtId="4" fontId="57" fillId="27" borderId="18" applyNumberFormat="0" applyProtection="0">
      <alignment horizontal="right" vertical="center"/>
    </xf>
    <xf numFmtId="4" fontId="57" fillId="27" borderId="18" applyNumberFormat="0" applyProtection="0">
      <alignment horizontal="right" vertical="center"/>
    </xf>
    <xf numFmtId="4" fontId="57" fillId="24" borderId="18" applyNumberFormat="0" applyProtection="0">
      <alignment horizontal="right" vertical="center"/>
    </xf>
    <xf numFmtId="4" fontId="57" fillId="24" borderId="18" applyNumberFormat="0" applyProtection="0">
      <alignment horizontal="right" vertical="center"/>
    </xf>
    <xf numFmtId="4" fontId="57" fillId="24" borderId="18" applyNumberFormat="0" applyProtection="0">
      <alignment horizontal="right" vertical="center"/>
    </xf>
    <xf numFmtId="4" fontId="57" fillId="7" borderId="18" applyNumberFormat="0" applyProtection="0">
      <alignment horizontal="right" vertical="center"/>
    </xf>
    <xf numFmtId="4" fontId="57" fillId="7" borderId="18" applyNumberFormat="0" applyProtection="0">
      <alignment horizontal="right" vertical="center"/>
    </xf>
    <xf numFmtId="4" fontId="57" fillId="7" borderId="18" applyNumberFormat="0" applyProtection="0">
      <alignment horizontal="right" vertical="center"/>
    </xf>
    <xf numFmtId="4" fontId="57" fillId="68" borderId="28" applyNumberFormat="0" applyProtection="0">
      <alignment horizontal="left" vertical="center" indent="1"/>
    </xf>
    <xf numFmtId="4" fontId="57" fillId="68" borderId="28" applyNumberFormat="0" applyProtection="0">
      <alignment horizontal="left" vertical="center" indent="1"/>
    </xf>
    <xf numFmtId="4" fontId="57" fillId="68" borderId="28" applyNumberFormat="0" applyProtection="0">
      <alignment horizontal="left" vertical="center" indent="1"/>
    </xf>
    <xf numFmtId="4" fontId="13" fillId="29" borderId="28" applyNumberFormat="0" applyProtection="0">
      <alignment horizontal="left" vertical="center" indent="1"/>
    </xf>
    <xf numFmtId="4" fontId="13" fillId="29" borderId="28" applyNumberFormat="0" applyProtection="0">
      <alignment horizontal="left" vertical="center" indent="1"/>
    </xf>
    <xf numFmtId="4" fontId="13" fillId="29" borderId="28" applyNumberFormat="0" applyProtection="0">
      <alignment horizontal="left" vertical="center" indent="1"/>
    </xf>
    <xf numFmtId="4" fontId="13" fillId="29" borderId="28" applyNumberFormat="0" applyProtection="0">
      <alignment horizontal="left" vertical="center" indent="1"/>
    </xf>
    <xf numFmtId="4" fontId="13" fillId="29" borderId="28" applyNumberFormat="0" applyProtection="0">
      <alignment horizontal="left" vertical="center" indent="1"/>
    </xf>
    <xf numFmtId="4" fontId="13" fillId="29" borderId="28" applyNumberFormat="0" applyProtection="0">
      <alignment horizontal="left" vertical="center" indent="1"/>
    </xf>
    <xf numFmtId="4" fontId="57" fillId="23" borderId="18" applyNumberFormat="0" applyProtection="0">
      <alignment horizontal="right" vertical="center"/>
    </xf>
    <xf numFmtId="4" fontId="57" fillId="23" borderId="18" applyNumberFormat="0" applyProtection="0">
      <alignment horizontal="right" vertical="center"/>
    </xf>
    <xf numFmtId="4" fontId="57" fillId="23" borderId="18" applyNumberFormat="0" applyProtection="0">
      <alignment horizontal="right" vertical="center"/>
    </xf>
    <xf numFmtId="4" fontId="57" fillId="23" borderId="18" applyNumberFormat="0" applyProtection="0">
      <alignment horizontal="right" vertical="center"/>
    </xf>
    <xf numFmtId="4" fontId="57" fillId="22" borderId="28" applyNumberFormat="0" applyProtection="0">
      <alignment horizontal="left" vertical="center" indent="1"/>
    </xf>
    <xf numFmtId="4" fontId="57" fillId="22" borderId="28" applyNumberFormat="0" applyProtection="0">
      <alignment horizontal="left" vertical="center" indent="1"/>
    </xf>
    <xf numFmtId="4" fontId="57" fillId="22" borderId="28" applyNumberFormat="0" applyProtection="0">
      <alignment horizontal="left" vertical="center" indent="1"/>
    </xf>
    <xf numFmtId="4" fontId="57" fillId="23" borderId="28" applyNumberFormat="0" applyProtection="0">
      <alignment horizontal="left" vertical="center" indent="1"/>
    </xf>
    <xf numFmtId="4" fontId="57" fillId="23" borderId="28" applyNumberFormat="0" applyProtection="0">
      <alignment horizontal="left" vertical="center" indent="1"/>
    </xf>
    <xf numFmtId="4" fontId="57" fillId="23" borderId="28" applyNumberFormat="0" applyProtection="0">
      <alignment horizontal="left" vertical="center" indent="1"/>
    </xf>
    <xf numFmtId="0" fontId="57" fillId="26" borderId="18" applyNumberFormat="0" applyProtection="0">
      <alignment horizontal="left" vertical="center" indent="1"/>
    </xf>
    <xf numFmtId="0" fontId="57" fillId="26" borderId="18" applyNumberFormat="0" applyProtection="0">
      <alignment horizontal="left" vertical="center" indent="1"/>
    </xf>
    <xf numFmtId="0" fontId="57" fillId="26" borderId="18" applyNumberFormat="0" applyProtection="0">
      <alignment horizontal="left" vertical="center" indent="1"/>
    </xf>
    <xf numFmtId="0" fontId="57" fillId="29" borderId="27" applyNumberFormat="0" applyProtection="0">
      <alignment horizontal="left" vertical="top" indent="1"/>
    </xf>
    <xf numFmtId="0" fontId="57" fillId="69" borderId="18" applyNumberFormat="0" applyProtection="0">
      <alignment horizontal="left" vertical="center" indent="1"/>
    </xf>
    <xf numFmtId="0" fontId="57" fillId="69" borderId="18" applyNumberFormat="0" applyProtection="0">
      <alignment horizontal="left" vertical="center" indent="1"/>
    </xf>
    <xf numFmtId="0" fontId="57" fillId="69" borderId="18" applyNumberFormat="0" applyProtection="0">
      <alignment horizontal="left" vertical="center" indent="1"/>
    </xf>
    <xf numFmtId="0" fontId="57" fillId="23" borderId="27" applyNumberFormat="0" applyProtection="0">
      <alignment horizontal="left" vertical="top" indent="1"/>
    </xf>
    <xf numFmtId="0" fontId="57" fillId="17" borderId="18" applyNumberFormat="0" applyProtection="0">
      <alignment horizontal="left" vertical="center" indent="1"/>
    </xf>
    <xf numFmtId="0" fontId="57" fillId="17" borderId="18" applyNumberFormat="0" applyProtection="0">
      <alignment horizontal="left" vertical="center" indent="1"/>
    </xf>
    <xf numFmtId="0" fontId="57" fillId="17" borderId="18" applyNumberFormat="0" applyProtection="0">
      <alignment horizontal="left" vertical="center" indent="1"/>
    </xf>
    <xf numFmtId="0" fontId="57" fillId="17" borderId="27" applyNumberFormat="0" applyProtection="0">
      <alignment horizontal="left" vertical="top" indent="1"/>
    </xf>
    <xf numFmtId="0" fontId="57" fillId="22" borderId="18" applyNumberFormat="0" applyProtection="0">
      <alignment horizontal="left" vertical="center" indent="1"/>
    </xf>
    <xf numFmtId="0" fontId="57" fillId="22" borderId="18" applyNumberFormat="0" applyProtection="0">
      <alignment horizontal="left" vertical="center" indent="1"/>
    </xf>
    <xf numFmtId="0" fontId="57" fillId="22" borderId="18" applyNumberFormat="0" applyProtection="0">
      <alignment horizontal="left" vertical="center" indent="1"/>
    </xf>
    <xf numFmtId="0" fontId="57" fillId="22" borderId="27" applyNumberFormat="0" applyProtection="0">
      <alignment horizontal="left" vertical="top" indent="1"/>
    </xf>
    <xf numFmtId="0" fontId="57" fillId="70" borderId="29" applyNumberFormat="0">
      <protection locked="0"/>
    </xf>
    <xf numFmtId="0" fontId="106" fillId="29" borderId="30" applyBorder="0"/>
    <xf numFmtId="4" fontId="107" fillId="35" borderId="27" applyNumberFormat="0" applyProtection="0">
      <alignment vertical="center"/>
    </xf>
    <xf numFmtId="4" fontId="104" fillId="71" borderId="7" applyNumberFormat="0" applyProtection="0">
      <alignment vertical="center"/>
    </xf>
    <xf numFmtId="4" fontId="107" fillId="26" borderId="27" applyNumberFormat="0" applyProtection="0">
      <alignment horizontal="left" vertical="center" indent="1"/>
    </xf>
    <xf numFmtId="0" fontId="107" fillId="35" borderId="27" applyNumberFormat="0" applyProtection="0">
      <alignment horizontal="left" vertical="top" indent="1"/>
    </xf>
    <xf numFmtId="4" fontId="57" fillId="0" borderId="18" applyNumberFormat="0" applyProtection="0">
      <alignment horizontal="right" vertical="center"/>
    </xf>
    <xf numFmtId="4" fontId="57" fillId="0" borderId="18" applyNumberFormat="0" applyProtection="0">
      <alignment horizontal="right" vertical="center"/>
    </xf>
    <xf numFmtId="4" fontId="57" fillId="0" borderId="18" applyNumberFormat="0" applyProtection="0">
      <alignment horizontal="right" vertical="center"/>
    </xf>
    <xf numFmtId="4" fontId="57" fillId="0" borderId="18" applyNumberFormat="0" applyProtection="0">
      <alignment horizontal="right" vertical="center"/>
    </xf>
    <xf numFmtId="4" fontId="104" fillId="6" borderId="18" applyNumberFormat="0" applyProtection="0">
      <alignment horizontal="right" vertical="center"/>
    </xf>
    <xf numFmtId="4" fontId="57" fillId="19" borderId="18" applyNumberFormat="0" applyProtection="0">
      <alignment horizontal="left" vertical="center" indent="1"/>
    </xf>
    <xf numFmtId="4" fontId="57" fillId="19" borderId="18" applyNumberFormat="0" applyProtection="0">
      <alignment horizontal="left" vertical="center" indent="1"/>
    </xf>
    <xf numFmtId="4" fontId="57" fillId="19" borderId="18" applyNumberFormat="0" applyProtection="0">
      <alignment horizontal="left" vertical="center" indent="1"/>
    </xf>
    <xf numFmtId="4" fontId="57" fillId="19" borderId="18" applyNumberFormat="0" applyProtection="0">
      <alignment horizontal="left" vertical="center" indent="1"/>
    </xf>
    <xf numFmtId="0" fontId="107" fillId="23" borderId="27" applyNumberFormat="0" applyProtection="0">
      <alignment horizontal="left" vertical="top" indent="1"/>
    </xf>
    <xf numFmtId="4" fontId="108" fillId="72" borderId="28" applyNumberFormat="0" applyProtection="0">
      <alignment horizontal="left" vertical="center" indent="1"/>
    </xf>
    <xf numFmtId="0" fontId="57" fillId="73" borderId="7"/>
    <xf numFmtId="0" fontId="57" fillId="73" borderId="7"/>
    <xf numFmtId="0" fontId="57" fillId="73" borderId="7"/>
    <xf numFmtId="4" fontId="109" fillId="70" borderId="18" applyNumberFormat="0" applyProtection="0">
      <alignment horizontal="right" vertical="center"/>
    </xf>
    <xf numFmtId="0" fontId="21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3" fillId="0" borderId="0"/>
    <xf numFmtId="0" fontId="21" fillId="0" borderId="0">
      <alignment vertical="center"/>
    </xf>
    <xf numFmtId="0" fontId="99" fillId="0" borderId="0"/>
    <xf numFmtId="0" fontId="30" fillId="0" borderId="0"/>
    <xf numFmtId="0" fontId="110" fillId="0" borderId="0" applyNumberFormat="0" applyFill="0" applyBorder="0" applyAlignment="0" applyProtection="0"/>
    <xf numFmtId="0" fontId="90" fillId="0" borderId="31" applyNumberFormat="0" applyFill="0" applyAlignment="0" applyProtection="0"/>
    <xf numFmtId="210" fontId="6" fillId="0" borderId="0" applyFont="0" applyFill="0" applyBorder="0" applyAlignment="0" applyProtection="0"/>
    <xf numFmtId="0" fontId="14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4" fillId="0" borderId="0"/>
    <xf numFmtId="0" fontId="111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9" fillId="0" borderId="0"/>
    <xf numFmtId="10" fontId="13" fillId="0" borderId="0" applyFont="0" applyFill="0" applyProtection="0"/>
    <xf numFmtId="0" fontId="21" fillId="0" borderId="0"/>
    <xf numFmtId="0" fontId="165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top"/>
      <protection locked="0"/>
    </xf>
  </cellStyleXfs>
  <cellXfs count="190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32" xfId="0" applyFont="1" applyFill="1" applyBorder="1">
      <alignment vertical="center"/>
    </xf>
    <xf numFmtId="0" fontId="0" fillId="2" borderId="32" xfId="0" applyFill="1" applyBorder="1">
      <alignment vertical="center"/>
    </xf>
    <xf numFmtId="0" fontId="0" fillId="2" borderId="33" xfId="0" applyFill="1" applyBorder="1">
      <alignment vertical="center"/>
    </xf>
    <xf numFmtId="0" fontId="4" fillId="2" borderId="33" xfId="0" applyFont="1" applyFill="1" applyBorder="1">
      <alignment vertical="center"/>
    </xf>
    <xf numFmtId="0" fontId="0" fillId="3" borderId="33" xfId="0" applyFill="1" applyBorder="1">
      <alignment vertical="center"/>
    </xf>
    <xf numFmtId="0" fontId="4" fillId="2" borderId="33" xfId="0" applyFont="1" applyFill="1" applyBorder="1" applyAlignment="1">
      <alignment horizontal="left" vertical="center"/>
    </xf>
    <xf numFmtId="0" fontId="159" fillId="2" borderId="33" xfId="0" applyFont="1" applyFill="1" applyBorder="1">
      <alignment vertical="center"/>
    </xf>
    <xf numFmtId="0" fontId="160" fillId="2" borderId="35" xfId="0" applyFont="1" applyFill="1" applyBorder="1" applyAlignment="1">
      <alignment horizontal="left" vertical="center"/>
    </xf>
    <xf numFmtId="0" fontId="160" fillId="2" borderId="36" xfId="0" applyFont="1" applyFill="1" applyBorder="1" applyAlignment="1">
      <alignment horizontal="left" vertical="center"/>
    </xf>
    <xf numFmtId="0" fontId="160" fillId="3" borderId="36" xfId="0" applyFont="1" applyFill="1" applyBorder="1" applyAlignment="1">
      <alignment horizontal="left" vertical="center"/>
    </xf>
    <xf numFmtId="0" fontId="160" fillId="2" borderId="36" xfId="0" applyFont="1" applyFill="1" applyBorder="1">
      <alignment vertical="center"/>
    </xf>
    <xf numFmtId="0" fontId="0" fillId="2" borderId="34" xfId="0" applyFill="1" applyBorder="1">
      <alignment vertical="center"/>
    </xf>
    <xf numFmtId="0" fontId="4" fillId="3" borderId="33" xfId="0" applyFont="1" applyFill="1" applyBorder="1" applyAlignment="1">
      <alignment horizontal="left" vertical="center"/>
    </xf>
    <xf numFmtId="0" fontId="0" fillId="3" borderId="33" xfId="0" applyFill="1" applyBorder="1" applyAlignment="1">
      <alignment horizontal="left" vertical="center"/>
    </xf>
    <xf numFmtId="0" fontId="0" fillId="2" borderId="33" xfId="0" applyFill="1" applyBorder="1" applyAlignment="1">
      <alignment horizontal="left" vertical="center"/>
    </xf>
    <xf numFmtId="225" fontId="4" fillId="2" borderId="33" xfId="0" applyNumberFormat="1" applyFont="1" applyFill="1" applyBorder="1" applyAlignment="1">
      <alignment horizontal="left" vertical="center"/>
    </xf>
    <xf numFmtId="0" fontId="162" fillId="2" borderId="33" xfId="0" applyFont="1" applyFill="1" applyBorder="1">
      <alignment vertical="center"/>
    </xf>
    <xf numFmtId="0" fontId="158" fillId="2" borderId="33" xfId="0" applyFont="1" applyFill="1" applyBorder="1">
      <alignment vertical="center"/>
    </xf>
    <xf numFmtId="0" fontId="162" fillId="2" borderId="33" xfId="0" applyFont="1" applyFill="1" applyBorder="1" applyAlignment="1">
      <alignment horizontal="right" vertical="center"/>
    </xf>
    <xf numFmtId="0" fontId="161" fillId="2" borderId="0" xfId="0" applyFont="1" applyFill="1" applyAlignment="1">
      <alignment horizontal="left" vertical="center"/>
    </xf>
    <xf numFmtId="0" fontId="2" fillId="4" borderId="0" xfId="0" applyFont="1" applyFill="1">
      <alignment vertical="center"/>
    </xf>
    <xf numFmtId="0" fontId="161" fillId="4" borderId="0" xfId="0" applyFont="1" applyFill="1" applyAlignment="1">
      <alignment horizontal="left" vertical="center"/>
    </xf>
    <xf numFmtId="0" fontId="163" fillId="2" borderId="34" xfId="0" applyFont="1" applyFill="1" applyBorder="1" applyAlignment="1">
      <alignment horizontal="left" vertical="center"/>
    </xf>
    <xf numFmtId="0" fontId="163" fillId="2" borderId="34" xfId="0" applyFont="1" applyFill="1" applyBorder="1">
      <alignment vertical="center"/>
    </xf>
    <xf numFmtId="0" fontId="2" fillId="2" borderId="37" xfId="0" applyFont="1" applyFill="1" applyBorder="1">
      <alignment vertical="center"/>
    </xf>
    <xf numFmtId="0" fontId="2" fillId="2" borderId="39" xfId="0" applyFont="1" applyFill="1" applyBorder="1">
      <alignment vertical="center"/>
    </xf>
    <xf numFmtId="0" fontId="2" fillId="2" borderId="32" xfId="0" applyFont="1" applyFill="1" applyBorder="1">
      <alignment vertical="center"/>
    </xf>
    <xf numFmtId="0" fontId="0" fillId="2" borderId="37" xfId="0" applyFill="1" applyBorder="1">
      <alignment vertical="center"/>
    </xf>
    <xf numFmtId="0" fontId="163" fillId="2" borderId="38" xfId="0" applyFont="1" applyFill="1" applyBorder="1">
      <alignment vertical="center"/>
    </xf>
    <xf numFmtId="0" fontId="4" fillId="2" borderId="32" xfId="0" applyFont="1" applyFill="1" applyBorder="1" applyAlignment="1">
      <alignment horizontal="left" vertical="center"/>
    </xf>
    <xf numFmtId="0" fontId="160" fillId="2" borderId="41" xfId="0" applyFont="1" applyFill="1" applyBorder="1" applyAlignment="1">
      <alignment horizontal="left" vertical="center"/>
    </xf>
    <xf numFmtId="0" fontId="0" fillId="2" borderId="40" xfId="0" applyFill="1" applyBorder="1">
      <alignment vertical="center"/>
    </xf>
    <xf numFmtId="0" fontId="160" fillId="2" borderId="34" xfId="0" applyFont="1" applyFill="1" applyBorder="1">
      <alignment vertical="center"/>
    </xf>
    <xf numFmtId="0" fontId="164" fillId="2" borderId="37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>
      <alignment vertical="center"/>
    </xf>
    <xf numFmtId="0" fontId="165" fillId="2" borderId="0" xfId="1495" applyFill="1">
      <alignment vertical="center"/>
    </xf>
    <xf numFmtId="0" fontId="163" fillId="2" borderId="0" xfId="0" applyFont="1" applyFill="1">
      <alignment vertical="center"/>
    </xf>
    <xf numFmtId="0" fontId="161" fillId="2" borderId="0" xfId="0" applyFont="1" applyFill="1" applyBorder="1" applyAlignment="1">
      <alignment horizontal="left" vertical="center"/>
    </xf>
    <xf numFmtId="0" fontId="161" fillId="2" borderId="0" xfId="0" applyFont="1" applyFill="1" applyBorder="1">
      <alignment vertical="center"/>
    </xf>
    <xf numFmtId="0" fontId="163" fillId="2" borderId="0" xfId="0" applyFont="1" applyFill="1" applyBorder="1">
      <alignment vertical="center"/>
    </xf>
    <xf numFmtId="0" fontId="2" fillId="4" borderId="0" xfId="0" applyFont="1" applyFill="1" applyBorder="1">
      <alignment vertical="center"/>
    </xf>
    <xf numFmtId="0" fontId="161" fillId="4" borderId="0" xfId="0" applyFont="1" applyFill="1" applyBorder="1" applyAlignment="1">
      <alignment horizontal="left" vertical="center"/>
    </xf>
    <xf numFmtId="0" fontId="167" fillId="77" borderId="0" xfId="0" applyFont="1" applyFill="1" applyBorder="1">
      <alignment vertical="center"/>
    </xf>
    <xf numFmtId="0" fontId="167" fillId="77" borderId="37" xfId="0" applyFont="1" applyFill="1" applyBorder="1">
      <alignment vertical="center"/>
    </xf>
    <xf numFmtId="0" fontId="163" fillId="2" borderId="37" xfId="0" applyFont="1" applyFill="1" applyBorder="1">
      <alignment vertical="center"/>
    </xf>
    <xf numFmtId="0" fontId="5" fillId="2" borderId="0" xfId="0" applyFont="1" applyFill="1" applyProtection="1">
      <alignment vertical="center"/>
      <protection hidden="1"/>
    </xf>
    <xf numFmtId="0" fontId="160" fillId="2" borderId="0" xfId="0" applyFont="1" applyFill="1" applyProtection="1">
      <alignment vertical="center"/>
      <protection hidden="1"/>
    </xf>
    <xf numFmtId="0" fontId="4" fillId="2" borderId="49" xfId="0" applyFont="1" applyFill="1" applyBorder="1" applyProtection="1">
      <alignment vertical="center"/>
      <protection hidden="1"/>
    </xf>
    <xf numFmtId="0" fontId="4" fillId="2" borderId="50" xfId="0" applyFont="1" applyFill="1" applyBorder="1" applyProtection="1">
      <alignment vertical="center"/>
      <protection hidden="1"/>
    </xf>
    <xf numFmtId="0" fontId="4" fillId="2" borderId="51" xfId="0" applyFont="1" applyFill="1" applyBorder="1" applyProtection="1">
      <alignment vertical="center"/>
      <protection hidden="1"/>
    </xf>
    <xf numFmtId="0" fontId="4" fillId="2" borderId="1" xfId="0" applyFont="1" applyFill="1" applyBorder="1" applyProtection="1">
      <alignment vertical="center"/>
      <protection hidden="1"/>
    </xf>
    <xf numFmtId="0" fontId="169" fillId="2" borderId="0" xfId="0" applyFont="1" applyFill="1" applyBorder="1" applyProtection="1">
      <alignment vertical="center"/>
      <protection hidden="1"/>
    </xf>
    <xf numFmtId="0" fontId="169" fillId="2" borderId="0" xfId="0" applyFont="1" applyFill="1" applyBorder="1" applyProtection="1">
      <alignment vertical="center"/>
      <protection locked="0"/>
    </xf>
    <xf numFmtId="0" fontId="4" fillId="2" borderId="2" xfId="0" applyFont="1" applyFill="1" applyBorder="1" applyProtection="1">
      <alignment vertical="center"/>
      <protection hidden="1"/>
    </xf>
    <xf numFmtId="0" fontId="4" fillId="2" borderId="0" xfId="0" applyFont="1" applyFill="1" applyBorder="1" applyProtection="1">
      <alignment vertical="center"/>
      <protection hidden="1"/>
    </xf>
    <xf numFmtId="0" fontId="160" fillId="2" borderId="0" xfId="0" applyFont="1" applyFill="1" applyBorder="1" applyProtection="1">
      <alignment vertical="center"/>
      <protection hidden="1"/>
    </xf>
    <xf numFmtId="0" fontId="4" fillId="2" borderId="3" xfId="0" applyFont="1" applyFill="1" applyBorder="1" applyProtection="1">
      <alignment vertical="center"/>
      <protection hidden="1"/>
    </xf>
    <xf numFmtId="0" fontId="4" fillId="2" borderId="4" xfId="0" applyFont="1" applyFill="1" applyBorder="1" applyProtection="1">
      <alignment vertical="center"/>
      <protection hidden="1"/>
    </xf>
    <xf numFmtId="0" fontId="4" fillId="2" borderId="52" xfId="0" applyFont="1" applyFill="1" applyBorder="1" applyProtection="1">
      <alignment vertical="center"/>
      <protection hidden="1"/>
    </xf>
    <xf numFmtId="0" fontId="4" fillId="2" borderId="0" xfId="0" applyFont="1" applyFill="1" applyProtection="1">
      <alignment vertical="center"/>
      <protection hidden="1"/>
    </xf>
    <xf numFmtId="0" fontId="171" fillId="2" borderId="0" xfId="0" applyFont="1" applyFill="1" applyBorder="1" applyAlignment="1" applyProtection="1">
      <alignment horizontal="left" vertical="center"/>
      <protection hidden="1"/>
    </xf>
    <xf numFmtId="0" fontId="171" fillId="2" borderId="4" xfId="0" applyFont="1" applyFill="1" applyBorder="1" applyAlignment="1" applyProtection="1">
      <alignment horizontal="left" vertical="center"/>
      <protection hidden="1"/>
    </xf>
    <xf numFmtId="0" fontId="5" fillId="2" borderId="4" xfId="0" applyFont="1" applyFill="1" applyBorder="1" applyProtection="1">
      <alignment vertical="center"/>
      <protection hidden="1"/>
    </xf>
    <xf numFmtId="0" fontId="172" fillId="2" borderId="0" xfId="0" applyFont="1" applyFill="1" applyBorder="1" applyAlignment="1" applyProtection="1">
      <alignment horizontal="left" vertical="center"/>
      <protection hidden="1"/>
    </xf>
    <xf numFmtId="0" fontId="173" fillId="2" borderId="0" xfId="0" applyFont="1" applyFill="1" applyProtection="1">
      <alignment vertical="center"/>
      <protection hidden="1"/>
    </xf>
    <xf numFmtId="0" fontId="4" fillId="78" borderId="0" xfId="0" applyFont="1" applyFill="1" applyBorder="1" applyProtection="1">
      <alignment vertical="center"/>
      <protection hidden="1"/>
    </xf>
    <xf numFmtId="0" fontId="174" fillId="78" borderId="0" xfId="1496" applyFont="1" applyFill="1" applyBorder="1" applyAlignment="1" applyProtection="1">
      <alignment vertical="center"/>
      <protection hidden="1"/>
    </xf>
    <xf numFmtId="0" fontId="159" fillId="4" borderId="0" xfId="0" applyFont="1" applyFill="1" applyBorder="1" applyProtection="1">
      <alignment vertical="center"/>
      <protection locked="0"/>
    </xf>
    <xf numFmtId="0" fontId="163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176" fillId="2" borderId="0" xfId="0" applyFont="1" applyFill="1">
      <alignment vertical="center"/>
    </xf>
    <xf numFmtId="0" fontId="161" fillId="2" borderId="0" xfId="0" applyFont="1" applyFill="1">
      <alignment vertical="center"/>
    </xf>
    <xf numFmtId="0" fontId="159" fillId="4" borderId="0" xfId="0" applyFont="1" applyFill="1" applyBorder="1" applyProtection="1">
      <alignment vertical="center"/>
      <protection hidden="1"/>
    </xf>
    <xf numFmtId="0" fontId="163" fillId="4" borderId="0" xfId="0" applyFont="1" applyFill="1" applyBorder="1">
      <alignment vertical="center"/>
    </xf>
    <xf numFmtId="0" fontId="163" fillId="74" borderId="39" xfId="0" applyFont="1" applyFill="1" applyBorder="1" applyAlignment="1">
      <alignment horizontal="left" vertical="center"/>
    </xf>
    <xf numFmtId="0" fontId="163" fillId="5" borderId="0" xfId="0" applyFont="1" applyFill="1" applyBorder="1" applyAlignment="1">
      <alignment horizontal="left" vertical="center"/>
    </xf>
    <xf numFmtId="0" fontId="163" fillId="5" borderId="37" xfId="0" applyFont="1" applyFill="1" applyBorder="1" applyAlignment="1">
      <alignment horizontal="left" vertical="center"/>
    </xf>
    <xf numFmtId="0" fontId="163" fillId="75" borderId="0" xfId="0" applyFont="1" applyFill="1" applyBorder="1">
      <alignment vertical="center"/>
    </xf>
    <xf numFmtId="0" fontId="163" fillId="75" borderId="32" xfId="0" applyFont="1" applyFill="1" applyBorder="1">
      <alignment vertical="center"/>
    </xf>
    <xf numFmtId="0" fontId="163" fillId="75" borderId="0" xfId="0" applyFont="1" applyFill="1" applyBorder="1" applyAlignment="1">
      <alignment horizontal="center" vertical="center"/>
    </xf>
    <xf numFmtId="0" fontId="163" fillId="75" borderId="37" xfId="0" applyFont="1" applyFill="1" applyBorder="1" applyAlignment="1">
      <alignment horizontal="center" vertical="center"/>
    </xf>
    <xf numFmtId="0" fontId="163" fillId="75" borderId="37" xfId="0" applyFont="1" applyFill="1" applyBorder="1">
      <alignment vertical="center"/>
    </xf>
    <xf numFmtId="0" fontId="163" fillId="76" borderId="0" xfId="0" applyFont="1" applyFill="1" applyBorder="1">
      <alignment vertical="center"/>
    </xf>
    <xf numFmtId="0" fontId="0" fillId="2" borderId="53" xfId="0" applyFill="1" applyBorder="1">
      <alignment vertical="center"/>
    </xf>
    <xf numFmtId="0" fontId="0" fillId="2" borderId="54" xfId="0" applyFill="1" applyBorder="1">
      <alignment vertical="center"/>
    </xf>
    <xf numFmtId="0" fontId="4" fillId="2" borderId="54" xfId="0" applyFont="1" applyFill="1" applyBorder="1">
      <alignment vertical="center"/>
    </xf>
    <xf numFmtId="0" fontId="4" fillId="2" borderId="54" xfId="0" applyFont="1" applyFill="1" applyBorder="1" applyAlignment="1">
      <alignment horizontal="left" vertical="center"/>
    </xf>
    <xf numFmtId="0" fontId="0" fillId="2" borderId="54" xfId="0" applyFill="1" applyBorder="1" applyAlignment="1">
      <alignment horizontal="left" vertical="center"/>
    </xf>
    <xf numFmtId="0" fontId="4" fillId="3" borderId="54" xfId="0" applyFont="1" applyFill="1" applyBorder="1" applyAlignment="1">
      <alignment horizontal="left" vertical="center"/>
    </xf>
    <xf numFmtId="225" fontId="4" fillId="2" borderId="54" xfId="0" applyNumberFormat="1" applyFont="1" applyFill="1" applyBorder="1" applyAlignment="1">
      <alignment horizontal="left" vertical="center"/>
    </xf>
    <xf numFmtId="0" fontId="0" fillId="3" borderId="54" xfId="0" applyFill="1" applyBorder="1">
      <alignment vertical="center"/>
    </xf>
    <xf numFmtId="0" fontId="5" fillId="2" borderId="54" xfId="0" applyFont="1" applyFill="1" applyBorder="1" applyAlignment="1">
      <alignment horizontal="center" vertical="center"/>
    </xf>
    <xf numFmtId="0" fontId="0" fillId="2" borderId="55" xfId="0" applyFill="1" applyBorder="1">
      <alignment vertical="center"/>
    </xf>
    <xf numFmtId="0" fontId="5" fillId="2" borderId="33" xfId="0" applyFont="1" applyFill="1" applyBorder="1">
      <alignment vertical="center"/>
    </xf>
    <xf numFmtId="0" fontId="5" fillId="3" borderId="33" xfId="0" applyFont="1" applyFill="1" applyBorder="1" applyAlignment="1">
      <alignment horizontal="left" vertical="center"/>
    </xf>
    <xf numFmtId="0" fontId="159" fillId="2" borderId="54" xfId="0" applyFont="1" applyFill="1" applyBorder="1">
      <alignment vertical="center"/>
    </xf>
    <xf numFmtId="0" fontId="0" fillId="2" borderId="56" xfId="0" applyFill="1" applyBorder="1">
      <alignment vertical="center"/>
    </xf>
    <xf numFmtId="0" fontId="165" fillId="2" borderId="0" xfId="1495" applyFill="1" applyBorder="1">
      <alignment vertical="center"/>
    </xf>
    <xf numFmtId="0" fontId="0" fillId="0" borderId="32" xfId="0" applyFill="1" applyBorder="1">
      <alignment vertical="center"/>
    </xf>
    <xf numFmtId="0" fontId="0" fillId="0" borderId="33" xfId="0" applyFill="1" applyBorder="1">
      <alignment vertical="center"/>
    </xf>
    <xf numFmtId="0" fontId="4" fillId="0" borderId="33" xfId="0" applyFont="1" applyFill="1" applyBorder="1">
      <alignment vertical="center"/>
    </xf>
    <xf numFmtId="0" fontId="4" fillId="0" borderId="33" xfId="0" applyFont="1" applyFill="1" applyBorder="1" applyAlignment="1">
      <alignment horizontal="left" vertical="center"/>
    </xf>
    <xf numFmtId="0" fontId="158" fillId="0" borderId="33" xfId="0" applyFont="1" applyFill="1" applyBorder="1">
      <alignment vertical="center"/>
    </xf>
    <xf numFmtId="225" fontId="4" fillId="0" borderId="33" xfId="0" applyNumberFormat="1" applyFont="1" applyFill="1" applyBorder="1" applyAlignment="1">
      <alignment horizontal="left" vertical="center"/>
    </xf>
    <xf numFmtId="0" fontId="0" fillId="0" borderId="40" xfId="0" applyFill="1" applyBorder="1">
      <alignment vertical="center"/>
    </xf>
    <xf numFmtId="0" fontId="4" fillId="0" borderId="32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Border="1">
      <alignment vertical="center"/>
    </xf>
    <xf numFmtId="0" fontId="161" fillId="0" borderId="0" xfId="0" applyFont="1" applyFill="1" applyBorder="1" applyAlignment="1">
      <alignment horizontal="left" vertical="center"/>
    </xf>
    <xf numFmtId="0" fontId="161" fillId="0" borderId="0" xfId="0" applyFont="1" applyFill="1" applyBorder="1">
      <alignment vertical="center"/>
    </xf>
    <xf numFmtId="0" fontId="163" fillId="75" borderId="57" xfId="0" applyFont="1" applyFill="1" applyBorder="1">
      <alignment vertical="center"/>
    </xf>
    <xf numFmtId="0" fontId="163" fillId="76" borderId="59" xfId="0" applyFont="1" applyFill="1" applyBorder="1">
      <alignment vertical="center"/>
    </xf>
    <xf numFmtId="0" fontId="2" fillId="79" borderId="0" xfId="0" applyFont="1" applyFill="1" applyBorder="1">
      <alignment vertical="center"/>
    </xf>
    <xf numFmtId="0" fontId="5" fillId="0" borderId="49" xfId="0" applyFont="1" applyFill="1" applyBorder="1" applyProtection="1">
      <alignment vertical="center"/>
      <protection hidden="1"/>
    </xf>
    <xf numFmtId="0" fontId="5" fillId="0" borderId="50" xfId="0" applyFont="1" applyFill="1" applyBorder="1" applyProtection="1">
      <alignment vertical="center"/>
      <protection hidden="1"/>
    </xf>
    <xf numFmtId="0" fontId="5" fillId="0" borderId="51" xfId="0" applyFont="1" applyFill="1" applyBorder="1" applyProtection="1">
      <alignment vertical="center"/>
      <protection hidden="1"/>
    </xf>
    <xf numFmtId="0" fontId="5" fillId="0" borderId="1" xfId="0" applyFont="1" applyFill="1" applyBorder="1" applyProtection="1">
      <alignment vertical="center"/>
      <protection hidden="1"/>
    </xf>
    <xf numFmtId="0" fontId="170" fillId="0" borderId="0" xfId="0" applyFont="1" applyFill="1" applyBorder="1" applyProtection="1">
      <alignment vertical="center"/>
      <protection hidden="1"/>
    </xf>
    <xf numFmtId="0" fontId="5" fillId="0" borderId="0" xfId="0" applyFont="1" applyFill="1" applyBorder="1" applyProtection="1">
      <alignment vertical="center"/>
      <protection hidden="1"/>
    </xf>
    <xf numFmtId="0" fontId="5" fillId="0" borderId="2" xfId="0" applyFont="1" applyFill="1" applyBorder="1" applyProtection="1">
      <alignment vertical="center"/>
      <protection hidden="1"/>
    </xf>
    <xf numFmtId="0" fontId="5" fillId="0" borderId="3" xfId="0" applyFont="1" applyFill="1" applyBorder="1" applyProtection="1">
      <alignment vertical="center"/>
      <protection hidden="1"/>
    </xf>
    <xf numFmtId="0" fontId="5" fillId="0" borderId="4" xfId="0" applyFont="1" applyFill="1" applyBorder="1" applyProtection="1">
      <alignment vertical="center"/>
      <protection hidden="1"/>
    </xf>
    <xf numFmtId="0" fontId="5" fillId="0" borderId="52" xfId="0" applyFont="1" applyFill="1" applyBorder="1" applyProtection="1">
      <alignment vertical="center"/>
      <protection hidden="1"/>
    </xf>
    <xf numFmtId="0" fontId="177" fillId="0" borderId="0" xfId="0" applyFont="1" applyFill="1" applyBorder="1" applyProtection="1">
      <alignment vertical="center"/>
      <protection hidden="1"/>
    </xf>
    <xf numFmtId="0" fontId="178" fillId="0" borderId="0" xfId="0" applyFont="1" applyFill="1" applyBorder="1" applyAlignment="1" applyProtection="1">
      <protection hidden="1"/>
    </xf>
    <xf numFmtId="0" fontId="2" fillId="0" borderId="46" xfId="0" applyFont="1" applyFill="1" applyBorder="1">
      <alignment vertical="center"/>
    </xf>
    <xf numFmtId="0" fontId="161" fillId="0" borderId="47" xfId="0" applyFont="1" applyFill="1" applyBorder="1">
      <alignment vertical="center"/>
    </xf>
    <xf numFmtId="0" fontId="161" fillId="0" borderId="48" xfId="0" applyFont="1" applyFill="1" applyBorder="1" applyAlignment="1">
      <alignment horizontal="left" vertical="center"/>
    </xf>
    <xf numFmtId="0" fontId="161" fillId="0" borderId="42" xfId="0" applyFont="1" applyFill="1" applyBorder="1" applyAlignment="1">
      <alignment horizontal="left" vertical="center"/>
    </xf>
    <xf numFmtId="0" fontId="161" fillId="0" borderId="43" xfId="0" applyFont="1" applyFill="1" applyBorder="1" applyAlignment="1">
      <alignment horizontal="left" vertical="center"/>
    </xf>
    <xf numFmtId="0" fontId="2" fillId="0" borderId="42" xfId="0" applyFont="1" applyFill="1" applyBorder="1">
      <alignment vertical="center"/>
    </xf>
    <xf numFmtId="0" fontId="2" fillId="0" borderId="45" xfId="0" applyFont="1" applyFill="1" applyBorder="1">
      <alignment vertical="center"/>
    </xf>
    <xf numFmtId="0" fontId="2" fillId="0" borderId="46" xfId="0" applyFont="1" applyFill="1" applyBorder="1" applyAlignment="1">
      <alignment horizontal="center" vertical="center"/>
    </xf>
    <xf numFmtId="225" fontId="2" fillId="0" borderId="46" xfId="0" applyNumberFormat="1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166" fillId="0" borderId="46" xfId="1495" applyFont="1" applyFill="1" applyBorder="1">
      <alignment vertical="center"/>
    </xf>
    <xf numFmtId="0" fontId="166" fillId="0" borderId="60" xfId="1495" applyFont="1" applyFill="1" applyBorder="1">
      <alignment vertical="center"/>
    </xf>
    <xf numFmtId="0" fontId="0" fillId="3" borderId="32" xfId="0" applyFill="1" applyBorder="1">
      <alignment vertical="center"/>
    </xf>
    <xf numFmtId="0" fontId="4" fillId="3" borderId="33" xfId="0" applyFont="1" applyFill="1" applyBorder="1">
      <alignment vertical="center"/>
    </xf>
    <xf numFmtId="0" fontId="159" fillId="3" borderId="33" xfId="0" applyFont="1" applyFill="1" applyBorder="1">
      <alignment vertical="center"/>
    </xf>
    <xf numFmtId="225" fontId="4" fillId="3" borderId="33" xfId="0" applyNumberFormat="1" applyFont="1" applyFill="1" applyBorder="1" applyAlignment="1">
      <alignment horizontal="left" vertical="center"/>
    </xf>
    <xf numFmtId="0" fontId="0" fillId="3" borderId="40" xfId="0" applyFill="1" applyBorder="1">
      <alignment vertical="center"/>
    </xf>
    <xf numFmtId="0" fontId="0" fillId="3" borderId="0" xfId="0" applyFill="1">
      <alignment vertical="center"/>
    </xf>
    <xf numFmtId="0" fontId="161" fillId="0" borderId="42" xfId="0" applyFont="1" applyFill="1" applyBorder="1">
      <alignment vertical="center"/>
    </xf>
    <xf numFmtId="0" fontId="161" fillId="0" borderId="44" xfId="0" applyFont="1" applyFill="1" applyBorder="1" applyAlignment="1">
      <alignment horizontal="left" vertical="center"/>
    </xf>
    <xf numFmtId="0" fontId="166" fillId="0" borderId="58" xfId="1495" applyFont="1" applyFill="1" applyBorder="1">
      <alignment vertical="center"/>
    </xf>
    <xf numFmtId="0" fontId="166" fillId="0" borderId="42" xfId="1495" applyFont="1" applyFill="1" applyBorder="1">
      <alignment vertical="center"/>
    </xf>
    <xf numFmtId="0" fontId="2" fillId="0" borderId="43" xfId="0" applyFont="1" applyFill="1" applyBorder="1">
      <alignment vertical="center"/>
    </xf>
    <xf numFmtId="0" fontId="161" fillId="0" borderId="46" xfId="0" applyFont="1" applyFill="1" applyBorder="1">
      <alignment vertical="center"/>
    </xf>
    <xf numFmtId="0" fontId="165" fillId="0" borderId="46" xfId="1495" applyFill="1" applyBorder="1">
      <alignment vertical="center"/>
    </xf>
    <xf numFmtId="0" fontId="162" fillId="3" borderId="33" xfId="0" applyFont="1" applyFill="1" applyBorder="1">
      <alignment vertical="center"/>
    </xf>
    <xf numFmtId="0" fontId="4" fillId="3" borderId="32" xfId="0" applyFont="1" applyFill="1" applyBorder="1">
      <alignment vertical="center"/>
    </xf>
    <xf numFmtId="0" fontId="161" fillId="0" borderId="43" xfId="0" applyFont="1" applyFill="1" applyBorder="1" applyAlignment="1">
      <alignment horizontal="center" vertical="center"/>
    </xf>
    <xf numFmtId="0" fontId="161" fillId="0" borderId="47" xfId="0" applyFont="1" applyFill="1" applyBorder="1" applyAlignment="1">
      <alignment horizontal="center" vertical="center"/>
    </xf>
    <xf numFmtId="0" fontId="163" fillId="4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179" fillId="0" borderId="46" xfId="0" applyFont="1" applyFill="1" applyBorder="1">
      <alignment vertical="center"/>
    </xf>
    <xf numFmtId="0" fontId="179" fillId="0" borderId="47" xfId="0" applyFont="1" applyFill="1" applyBorder="1" applyAlignment="1">
      <alignment horizontal="center" vertical="center"/>
    </xf>
    <xf numFmtId="0" fontId="179" fillId="0" borderId="48" xfId="0" applyFont="1" applyFill="1" applyBorder="1" applyAlignment="1">
      <alignment horizontal="left" vertical="center"/>
    </xf>
    <xf numFmtId="0" fontId="179" fillId="0" borderId="0" xfId="0" applyFont="1" applyFill="1" applyBorder="1">
      <alignment vertical="center"/>
    </xf>
    <xf numFmtId="0" fontId="179" fillId="0" borderId="42" xfId="0" applyFont="1" applyFill="1" applyBorder="1">
      <alignment vertical="center"/>
    </xf>
    <xf numFmtId="0" fontId="165" fillId="0" borderId="0" xfId="1495" applyFill="1" applyBorder="1">
      <alignment vertical="center"/>
    </xf>
    <xf numFmtId="0" fontId="158" fillId="3" borderId="32" xfId="0" applyFont="1" applyFill="1" applyBorder="1">
      <alignment vertical="center"/>
    </xf>
    <xf numFmtId="0" fontId="158" fillId="3" borderId="0" xfId="0" applyFont="1" applyFill="1">
      <alignment vertical="center"/>
    </xf>
    <xf numFmtId="0" fontId="180" fillId="2" borderId="0" xfId="0" applyFont="1" applyFill="1">
      <alignment vertical="center"/>
    </xf>
    <xf numFmtId="0" fontId="158" fillId="2" borderId="32" xfId="0" applyFont="1" applyFill="1" applyBorder="1">
      <alignment vertical="center"/>
    </xf>
    <xf numFmtId="0" fontId="159" fillId="2" borderId="33" xfId="0" applyFont="1" applyFill="1" applyBorder="1" applyAlignment="1">
      <alignment horizontal="left" vertical="center"/>
    </xf>
    <xf numFmtId="0" fontId="159" fillId="3" borderId="33" xfId="0" applyFont="1" applyFill="1" applyBorder="1" applyAlignment="1">
      <alignment horizontal="left" vertical="center"/>
    </xf>
    <xf numFmtId="225" fontId="159" fillId="2" borderId="33" xfId="0" applyNumberFormat="1" applyFont="1" applyFill="1" applyBorder="1" applyAlignment="1">
      <alignment horizontal="left" vertical="center"/>
    </xf>
    <xf numFmtId="0" fontId="180" fillId="2" borderId="33" xfId="0" applyFont="1" applyFill="1" applyBorder="1" applyAlignment="1">
      <alignment horizontal="left" vertical="center"/>
    </xf>
    <xf numFmtId="0" fontId="180" fillId="3" borderId="33" xfId="0" applyFont="1" applyFill="1" applyBorder="1" applyAlignment="1">
      <alignment horizontal="left" vertical="center"/>
    </xf>
    <xf numFmtId="0" fontId="180" fillId="3" borderId="33" xfId="0" applyFont="1" applyFill="1" applyBorder="1">
      <alignment vertical="center"/>
    </xf>
    <xf numFmtId="0" fontId="180" fillId="2" borderId="40" xfId="0" applyFont="1" applyFill="1" applyBorder="1">
      <alignment vertical="center"/>
    </xf>
    <xf numFmtId="0" fontId="159" fillId="2" borderId="32" xfId="0" applyFont="1" applyFill="1" applyBorder="1">
      <alignment vertical="center"/>
    </xf>
    <xf numFmtId="0" fontId="181" fillId="2" borderId="0" xfId="1495" applyFont="1" applyFill="1">
      <alignment vertical="center"/>
    </xf>
    <xf numFmtId="0" fontId="159" fillId="2" borderId="0" xfId="0" applyFont="1" applyFill="1">
      <alignment vertical="center"/>
    </xf>
    <xf numFmtId="0" fontId="180" fillId="2" borderId="33" xfId="0" applyFont="1" applyFill="1" applyBorder="1">
      <alignment vertical="center"/>
    </xf>
    <xf numFmtId="0" fontId="159" fillId="2" borderId="32" xfId="0" applyFont="1" applyFill="1" applyBorder="1" applyAlignment="1">
      <alignment horizontal="left" vertical="center"/>
    </xf>
    <xf numFmtId="0" fontId="180" fillId="3" borderId="32" xfId="0" applyFont="1" applyFill="1" applyBorder="1">
      <alignment vertical="center"/>
    </xf>
    <xf numFmtId="225" fontId="159" fillId="3" borderId="33" xfId="0" applyNumberFormat="1" applyFont="1" applyFill="1" applyBorder="1" applyAlignment="1">
      <alignment horizontal="left" vertical="center"/>
    </xf>
    <xf numFmtId="0" fontId="180" fillId="3" borderId="40" xfId="0" applyFont="1" applyFill="1" applyBorder="1">
      <alignment vertical="center"/>
    </xf>
    <xf numFmtId="0" fontId="159" fillId="3" borderId="32" xfId="0" applyFont="1" applyFill="1" applyBorder="1">
      <alignment vertical="center"/>
    </xf>
    <xf numFmtId="0" fontId="180" fillId="3" borderId="0" xfId="0" applyFont="1" applyFill="1">
      <alignment vertical="center"/>
    </xf>
    <xf numFmtId="0" fontId="159" fillId="0" borderId="33" xfId="0" applyFont="1" applyFill="1" applyBorder="1">
      <alignment vertical="center"/>
    </xf>
    <xf numFmtId="0" fontId="175" fillId="2" borderId="0" xfId="1496" applyFont="1" applyFill="1" applyAlignment="1" applyProtection="1">
      <alignment vertical="center"/>
      <protection hidden="1"/>
    </xf>
  </cellXfs>
  <cellStyles count="1497">
    <cellStyle name="          _x000d__x000a_386grabber=vga.3gr_x000d__x000a_" xfId="3"/>
    <cellStyle name="          _x000d__x000a_mouse.drv=lmouse.drv" xfId="4"/>
    <cellStyle name=" 1" xfId="5"/>
    <cellStyle name=" 10" xfId="6"/>
    <cellStyle name=" 11" xfId="7"/>
    <cellStyle name=" 12" xfId="8"/>
    <cellStyle name=" 13" xfId="9"/>
    <cellStyle name=" 14" xfId="10"/>
    <cellStyle name=" 15" xfId="11"/>
    <cellStyle name=" 16" xfId="12"/>
    <cellStyle name=" 2" xfId="13"/>
    <cellStyle name=" 3" xfId="14"/>
    <cellStyle name=" 4" xfId="15"/>
    <cellStyle name=" 5" xfId="16"/>
    <cellStyle name=" 6" xfId="17"/>
    <cellStyle name=" 7" xfId="18"/>
    <cellStyle name=" 8" xfId="19"/>
    <cellStyle name=" 9" xfId="20"/>
    <cellStyle name=" FY96" xfId="21"/>
    <cellStyle name="#.0" xfId="22"/>
    <cellStyle name="&amp;A" xfId="23"/>
    <cellStyle name=".0" xfId="24"/>
    <cellStyle name="?" xfId="25"/>
    <cellStyle name="? (??)" xfId="26"/>
    <cellStyle name="?(??)" xfId="27"/>
    <cellStyle name="?? [0]_3? " xfId="28"/>
    <cellStyle name="??_x000c_蕓&quot;_x000d_婦U_x0001_&quot;_x0004_?_x0007__x0001__x0001_" xfId="29"/>
    <cellStyle name="??_x000c_蕓&quot;_x000d_婦U_x0001_h_x0005_ _x000f__x0007__x0001__x0001_" xfId="30"/>
    <cellStyle name="??&amp;O?&amp;H?_x0008__x000f__x0007_?_x0007__x0001__x0001_" xfId="31"/>
    <cellStyle name="??&amp;O?&amp;H?_x0008_??_x0007__x0001__x0001_" xfId="32"/>
    <cellStyle name="??? (2)" xfId="33"/>
    <cellStyle name="???­ [0]_???¶1º?1°? ???² " xfId="34"/>
    <cellStyle name="???? [0.00]_PRODUCT DETAIL Q1can " xfId="35"/>
    <cellStyle name="???? [0]_???? " xfId="36"/>
    <cellStyle name="??????" xfId="37"/>
    <cellStyle name="????_???? " xfId="38"/>
    <cellStyle name="???­_???¶1º?1°? ???² " xfId="39"/>
    <cellStyle name="???12???" xfId="40"/>
    <cellStyle name="???Ø_??°?°?¸® " xfId="41"/>
    <cellStyle name="??_?? " xfId="42"/>
    <cellStyle name="??¸¶ [0]_´???±¸ " xfId="43"/>
    <cellStyle name="??¸¶_´???±¸ " xfId="44"/>
    <cellStyle name="?_11-00-00 ○중국 창호부문 관련 보조자료들(모으고, 작성하고)_JJ" xfId="45"/>
    <cellStyle name="?_11-09-08 ★2012目标List_A，B，C" xfId="46"/>
    <cellStyle name="?Þ¸¶ [0]_??°?°?¸® " xfId="50"/>
    <cellStyle name="?Þ¸¶_??°?°?¸® " xfId="51"/>
    <cellStyle name="?Y?O_?1?e??A? " xfId="52"/>
    <cellStyle name="?遽_12錯 " xfId="47"/>
    <cellStyle name="?霖_12? " xfId="48"/>
    <cellStyle name="?준_97계획(총매출) " xfId="49"/>
    <cellStyle name="]_x0004_" xfId="53"/>
    <cellStyle name="_????_???" xfId="54"/>
    <cellStyle name="_????_???_111020 PVC 매출손익목표(2012년)_완성창 Capa산정 V1" xfId="55"/>
    <cellStyle name="_????_???_12년 사업계획" xfId="56"/>
    <cellStyle name="_????_???_Capa추정" xfId="57"/>
    <cellStyle name="_????_1_???_11??? (2)_1?" xfId="58"/>
    <cellStyle name="_11-00-00 ○중국 창호부문 관련 보조자료들(모으고, 작성하고)_JJ" xfId="59"/>
    <cellStyle name="_11-05-05 ○중국창호 중장기 계획관련 자료들★_작성" xfId="60"/>
    <cellStyle name="_11-05-10 ★중장기 경영목표(110509)_수정" xfId="61"/>
    <cellStyle name="_11-05-13 ★중장기 경영목표(110509)_최종수정" xfId="62"/>
    <cellStyle name="_11-05-13 중장기 경영목표 중국 창호" xfId="63"/>
    <cellStyle name="_11-09-08 ★2012目标List_A，B，C" xfId="64"/>
    <cellStyle name="_20030226_단지별 에틸렌,프로필렌 수급" xfId="65"/>
    <cellStyle name="_2월보고(사양현황)" xfId="66"/>
    <cellStyle name="_61030-4F500(SR2견적참고)" xfId="67"/>
    <cellStyle name="_61372-47000 SR F,FILLER" xfId="68"/>
    <cellStyle name="_7" xfId="69"/>
    <cellStyle name="_82610-25000 비교" xfId="70"/>
    <cellStyle name="_82610-H1030(HP'02티탄)" xfId="71"/>
    <cellStyle name="_84740-3D201비교" xfId="72"/>
    <cellStyle name="_'99상반기경영개선활동결과(게시용)" xfId="73"/>
    <cellStyle name="_CM-GARNISH 심의구매견적(03.02.21)@" xfId="112"/>
    <cellStyle name="_HR (EO)" xfId="113"/>
    <cellStyle name="_HR ROOF ASSIST HDL 공개입찰 품의서02031027(1)" xfId="114"/>
    <cellStyle name="_HR-CAR C-MBR 경비 HMC TABLE" xfId="116"/>
    <cellStyle name="_HR수정" xfId="115"/>
    <cellStyle name="_LG HR 원가" xfId="117"/>
    <cellStyle name="_port" xfId="118"/>
    <cellStyle name="_PROJECT_CUR" xfId="119"/>
    <cellStyle name="_STRG(1).WHEEL설계수정원가" xfId="120"/>
    <cellStyle name="_개발부품확보계획1차1210" xfId="74"/>
    <cellStyle name="_개발부품확보계획2차1210" xfId="75"/>
    <cellStyle name="_구조재편회장님중간보고010307" xfId="76"/>
    <cellStyle name="_별첨(계획서및실적서양식)" xfId="77"/>
    <cellStyle name="_별첨(계획서및실적서양식)_1" xfId="78"/>
    <cellStyle name="_송부 LG HR 원가" xfId="79"/>
    <cellStyle name="_신뢰성시험 능력 확인표-이영근" xfId="80"/>
    <cellStyle name="_신원가계산서" xfId="81"/>
    <cellStyle name="_액추에이터계산" xfId="82"/>
    <cellStyle name="_양식" xfId="83"/>
    <cellStyle name="_양식_1" xfId="84"/>
    <cellStyle name="_양식_2" xfId="85"/>
    <cellStyle name="_업무분장안0427" xfId="86"/>
    <cellStyle name="_업무분장안0427_1" xfId="87"/>
    <cellStyle name="_업무분장안0427_2" xfId="88"/>
    <cellStyle name="_업무분장안0427_3" xfId="89"/>
    <cellStyle name="_업무분장안0427_4" xfId="90"/>
    <cellStyle name="_업무분장안0427_5" xfId="91"/>
    <cellStyle name="_업체선정(HR CTR PLR UPR 최종)" xfId="92"/>
    <cellStyle name="_업체선정(HR CTR PLR UPR)" xfId="93"/>
    <cellStyle name="_월례매출_1_상반기_11월당월 (2)_1월" xfId="94"/>
    <cellStyle name="_유첨3(서식)" xfId="95"/>
    <cellStyle name="_유첨3(서식)_1" xfId="96"/>
    <cellStyle name="_조직유지_총괄표" xfId="97"/>
    <cellStyle name="_조직유지_총괄표_11-00-00 ○중국 창호부문 관련 보조자료들(모으고, 작성하고)_JJ" xfId="98"/>
    <cellStyle name="_조직유지_총괄표_11-09-08 ★2012目标List_A，B，C" xfId="99"/>
    <cellStyle name="_지정과제2차심의list" xfId="104"/>
    <cellStyle name="_지정과제2차심의list_1" xfId="105"/>
    <cellStyle name="_지정과제2차심의list_2" xfId="106"/>
    <cellStyle name="_지정과제2차심의결과" xfId="100"/>
    <cellStyle name="_지정과제2차심의결과(금액조정후최종)" xfId="101"/>
    <cellStyle name="_지정과제2차심의결과(금액조정후최종)_1" xfId="102"/>
    <cellStyle name="_지정과제2차심의결과_1" xfId="103"/>
    <cellStyle name="_집중관리(981231)" xfId="107"/>
    <cellStyle name="_집중관리(981231)_1" xfId="108"/>
    <cellStyle name="_집중관리(지정과제및 양식)" xfId="109"/>
    <cellStyle name="_집중관리(지정과제및 양식)_1" xfId="110"/>
    <cellStyle name="_총괄표" xfId="111"/>
    <cellStyle name="`P" xfId="121"/>
    <cellStyle name="¤@?e_TEST-1 " xfId="122"/>
    <cellStyle name="\MNPREF32.DLL&amp;" xfId="125"/>
    <cellStyle name="°iA¤Aa·A1_10¿u2WA¸ºI " xfId="123"/>
    <cellStyle name="°iA¤Aa·A2_10¿u2WA¸ºI " xfId="124"/>
    <cellStyle name="æØè [0.00]_PRODUCT DETAIL Q1" xfId="905"/>
    <cellStyle name="æØè_PRODUCT DETAIL Q1" xfId="906"/>
    <cellStyle name="ÊÝ [0.00]_PRODUCT DETAIL Q1" xfId="1322"/>
    <cellStyle name="ÊÝ_PRODUCT DETAIL Q1" xfId="1323"/>
    <cellStyle name="W_BOOKSHIP" xfId="1487"/>
    <cellStyle name="0" xfId="126"/>
    <cellStyle name="0,0_x000d__x000a_NA_x000d__x000a_" xfId="127"/>
    <cellStyle name="0.0" xfId="128"/>
    <cellStyle name="0뾍R_x0005_?뾍b_x0005_" xfId="129"/>
    <cellStyle name="1" xfId="130"/>
    <cellStyle name="1??? (2)_1?" xfId="131"/>
    <cellStyle name="1_1127PHM (2)" xfId="132"/>
    <cellStyle name="1_1127PHM (4)" xfId="133"/>
    <cellStyle name="1_2000PN지침" xfId="134"/>
    <cellStyle name="1_918PHM (2)" xfId="135"/>
    <cellStyle name="1_97년PI333종합" xfId="136"/>
    <cellStyle name="1_CRD판매 (2)" xfId="139"/>
    <cellStyle name="1_MC&amp;다변화" xfId="140"/>
    <cellStyle name="1_다변화SAMPLE" xfId="137"/>
    <cellStyle name="1_사업계획2001" xfId="138"/>
    <cellStyle name="1-1" xfId="141"/>
    <cellStyle name="¹eºÐA²_±aA¸" xfId="143"/>
    <cellStyle name="¹éºÐÀ²_ÀÏÀÏÇ°ÁúÇöÈ² " xfId="144"/>
    <cellStyle name="1월당월 (2)_1월" xfId="142"/>
    <cellStyle name="20% - Accent1" xfId="151"/>
    <cellStyle name="20% - Accent2" xfId="152"/>
    <cellStyle name="20% - Accent3" xfId="153"/>
    <cellStyle name="20% - Accent4" xfId="154"/>
    <cellStyle name="20% - Accent5" xfId="155"/>
    <cellStyle name="20% - Accent6" xfId="156"/>
    <cellStyle name="20% - 强调文字颜色 1" xfId="145"/>
    <cellStyle name="20% - 强调文字颜色 2" xfId="146"/>
    <cellStyle name="20% - 强调文字颜色 3" xfId="147"/>
    <cellStyle name="20% - 强调文字颜色 4" xfId="148"/>
    <cellStyle name="20% - 强调文字颜色 5" xfId="149"/>
    <cellStyle name="20% - 强调文字颜色 6" xfId="150"/>
    <cellStyle name="40% - Accent1" xfId="163"/>
    <cellStyle name="40% - Accent2" xfId="164"/>
    <cellStyle name="40% - Accent3" xfId="165"/>
    <cellStyle name="40% - Accent4" xfId="166"/>
    <cellStyle name="40% - Accent5" xfId="167"/>
    <cellStyle name="40% - Accent6" xfId="168"/>
    <cellStyle name="40% - 强调文字颜色 1" xfId="157"/>
    <cellStyle name="40% - 强调文字颜色 2" xfId="158"/>
    <cellStyle name="40% - 强调文字颜色 3" xfId="159"/>
    <cellStyle name="40% - 强调文字颜色 4" xfId="160"/>
    <cellStyle name="40% - 强调文字颜色 5" xfId="161"/>
    <cellStyle name="40% - 强调文字颜色 6" xfId="162"/>
    <cellStyle name="60% - Accent1" xfId="175"/>
    <cellStyle name="60% - Accent2" xfId="176"/>
    <cellStyle name="60% - Accent3" xfId="177"/>
    <cellStyle name="60% - Accent4" xfId="178"/>
    <cellStyle name="60% - Accent5" xfId="179"/>
    <cellStyle name="60% - Accent6" xfId="180"/>
    <cellStyle name="60% - 强调文字颜色 1" xfId="169"/>
    <cellStyle name="60% - 强调文字颜色 2" xfId="170"/>
    <cellStyle name="60% - 强调文字颜色 3" xfId="171"/>
    <cellStyle name="60% - 强调文字颜色 4" xfId="172"/>
    <cellStyle name="60% - 强调文字颜色 5" xfId="173"/>
    <cellStyle name="60% - 强调文字颜色 6" xfId="174"/>
    <cellStyle name="7_??" xfId="181"/>
    <cellStyle name="7_매출" xfId="182"/>
    <cellStyle name="75" xfId="183"/>
    <cellStyle name="Ä?¸¶ [0]_´ëÇü±¸ " xfId="628"/>
    <cellStyle name="Ä?¸¶_´ëÇü±¸ " xfId="629"/>
    <cellStyle name="A?E­ [0]_´???±¸ " xfId="630"/>
    <cellStyle name="A?E­_´???±¸ " xfId="631"/>
    <cellStyle name="A¡§¡ⓒ¡E¡þ¡EO [0]_SP ¨Io￠R¨¡¡Ii¡E?¨Io￠R￠? ¡E?UAO " xfId="632"/>
    <cellStyle name="A¡§¡ⓒ¡E¡þ¡EO_SP ¨Io￠R¨¡¡Ii¡E?¨Io￠R￠? ¡E?UAO " xfId="633"/>
    <cellStyle name="A¨­￠￢￠O [0]_¨uoAOCaA￠´¨oA¡io " xfId="634"/>
    <cellStyle name="A¨­￠￢￠O_¨uoAOCaA￠´¨oA¡io " xfId="635"/>
    <cellStyle name="Accent1" xfId="637"/>
    <cellStyle name="Accent1 - 20%" xfId="638"/>
    <cellStyle name="Accent1 - 40%" xfId="639"/>
    <cellStyle name="Accent1 - 60%" xfId="640"/>
    <cellStyle name="Accent2" xfId="641"/>
    <cellStyle name="Accent2 - 20%" xfId="642"/>
    <cellStyle name="Accent2 - 40%" xfId="643"/>
    <cellStyle name="Accent2 - 60%" xfId="644"/>
    <cellStyle name="Accent3" xfId="645"/>
    <cellStyle name="Accent3 - 20%" xfId="646"/>
    <cellStyle name="Accent3 - 40%" xfId="647"/>
    <cellStyle name="Accent3 - 60%" xfId="648"/>
    <cellStyle name="Accent3_(수출)" xfId="649"/>
    <cellStyle name="Accent4" xfId="650"/>
    <cellStyle name="Accent4 - 20%" xfId="651"/>
    <cellStyle name="Accent4 - 40%" xfId="652"/>
    <cellStyle name="Accent4 - 60%" xfId="653"/>
    <cellStyle name="Accent4_(수출)" xfId="654"/>
    <cellStyle name="Accent5" xfId="655"/>
    <cellStyle name="Accent5 - 20%" xfId="656"/>
    <cellStyle name="Accent5 - 40%" xfId="657"/>
    <cellStyle name="Accent5 - 60%" xfId="658"/>
    <cellStyle name="Accent5_(수출)" xfId="659"/>
    <cellStyle name="Accent6" xfId="660"/>
    <cellStyle name="Accent6 - 20%" xfId="661"/>
    <cellStyle name="Accent6 - 40%" xfId="662"/>
    <cellStyle name="Accent6 - 60%" xfId="663"/>
    <cellStyle name="Accent6_(수출)" xfId="664"/>
    <cellStyle name="AeE­ [0]_  A¾  CO  " xfId="665"/>
    <cellStyle name="ÅëÈ­ [0]_¡Ú¾ÈÜ¬ Á¾ÇÕºñ±³ " xfId="666"/>
    <cellStyle name="AeE­ [0]_´c¿u¿μCa11¿u (Au¸A´eºn)  " xfId="667"/>
    <cellStyle name="AëE­ [0]_´ëÇü±¸ " xfId="668"/>
    <cellStyle name="ÅëÈ­ [0]_´ëÇü±¸ " xfId="669"/>
    <cellStyle name="AeE­ [0]_´U°eº°¾÷¹≪" xfId="670"/>
    <cellStyle name="ÅëÈ­ [0]_¿ä¾àµµ" xfId="671"/>
    <cellStyle name="AeE­ [0]_¿ø°¡Ay°¨-9¿u " xfId="672"/>
    <cellStyle name="ÅëÈ­ [0]_¿ø°¡Àý°¨-9¿ù " xfId="673"/>
    <cellStyle name="AeE­ [0]_≫c¾÷ºIº° ¼OAI9¿u " xfId="674"/>
    <cellStyle name="ÅëÈ­ [0]_°£Á¢ÀÎ·Â_4¿ùºÐ " xfId="675"/>
    <cellStyle name="AeE­ [0]_°eE¹_11¿a½A " xfId="676"/>
    <cellStyle name="ÅëÈ­ [0]_°èÈ¹´ë½ÇÀû-9¿ù " xfId="677"/>
    <cellStyle name="AëE­ [0]_°ü¸®Ç×¸n_3÷Á3o° " xfId="678"/>
    <cellStyle name="AeE­ [0]_°u¸RC×¸n_¾÷A¾º° " xfId="679"/>
    <cellStyle name="ÅëÈ­ [0]_¶óÀÎ04 " xfId="680"/>
    <cellStyle name="AeE­ [0]_¼­½AA¼01_AoAO°eE¹ " xfId="681"/>
    <cellStyle name="ÅëÈ­ [0]_¼­½ÄÃ¼01_ÅõÀÔ°èÈ¹ " xfId="682"/>
    <cellStyle name="AeE­ [0]_¼­½AAI¶÷_AoAO°eE¹ " xfId="683"/>
    <cellStyle name="ÅëÈ­ [0]_¼­½ÄÀÏ¶÷_ÅõÀÔ°èÈ¹ " xfId="684"/>
    <cellStyle name="AeE­ [0]_¼OAI¿uº°96(±aAØ°¡Au¿e)  " xfId="685"/>
    <cellStyle name="ÅëÈ­ [0]_¼ÕÀÍ¿ùº°96(±âÁØ°¡Àû¿ë)  " xfId="686"/>
    <cellStyle name="AeE­ [0]_¼OAIAo°¨ " xfId="687"/>
    <cellStyle name="ÅëÈ­ [0]_¼Óº¸11¿ù(±âÁØ°¡) " xfId="688"/>
    <cellStyle name="AeE­ [0]_½C¿¹PL " xfId="689"/>
    <cellStyle name="ÅëÈ­ [0]_½Ç¿¹PL " xfId="690"/>
    <cellStyle name="AeE­ [0]_¾÷A¾º° " xfId="691"/>
    <cellStyle name="ÅëÈ­ [0]_¾÷Á¾º° " xfId="692"/>
    <cellStyle name="AeE­ [0]_1.SUMMARY " xfId="693"/>
    <cellStyle name="ÅëÈ­ [0]_1.SUMMARY " xfId="694"/>
    <cellStyle name="AeE­ [0]_1¿u ¼OAIAu¸A " xfId="695"/>
    <cellStyle name="ÅëÈ­ [0]_1¿ù ¼ÕÀÍÀü¸Á " xfId="696"/>
    <cellStyle name="AeE­ [0]_10¿u ≫c³≫¼OAI " xfId="697"/>
    <cellStyle name="ÅëÈ­ [0]_12¿ù°æºñºÐ¼®   " xfId="698"/>
    <cellStyle name="AeE­ [0]_12¿u°æºnºÐ¼R   " xfId="699"/>
    <cellStyle name="AëE­ [0]_1ÇAu " xfId="700"/>
    <cellStyle name="ÅëÈ­ [0]_¹èºÎ´©°è " xfId="701"/>
    <cellStyle name="AeE­ [0]_¹eºI´ⓒ°e " xfId="702"/>
    <cellStyle name="ÅëÈ­ [0]_2.CONCEPT " xfId="703"/>
    <cellStyle name="AeE­ [0]_28E¸Ay°¨-12¿u  " xfId="704"/>
    <cellStyle name="ÅëÈ­ [0]_28È¸Àý°¨-12¿ù  " xfId="705"/>
    <cellStyle name="AeE­ [0]_2A÷Ac¹≪¾aA¤º°A·AU·a1209" xfId="706"/>
    <cellStyle name="ÅëÈ­ [0]_3PJTR°èÈ¹ " xfId="707"/>
    <cellStyle name="AeE­ [0]_4 " xfId="708"/>
    <cellStyle name="ÅëÈ­ [0]_4 " xfId="709"/>
    <cellStyle name="AeE­ [0]_4¿uºÐ " xfId="710"/>
    <cellStyle name="ÅëÈ­ [0]_4¿ùºÐ " xfId="711"/>
    <cellStyle name="AeE­ [0]_5-3-3-1-1.≫y≫e±¸A¶ºÐ¼R-MAT'L¡­ " xfId="712"/>
    <cellStyle name="ÅëÈ­ [0]_6-3°æÀï·Â " xfId="713"/>
    <cellStyle name="AeE­ [0]_6-3°æAi·A _±¸¸A½CAu " xfId="714"/>
    <cellStyle name="ÅëÈ­ [0]_7.MASTER SCHEDULE " xfId="715"/>
    <cellStyle name="AeE­ [0]_9¿u ≫c³≫¼OAI " xfId="716"/>
    <cellStyle name="ÅëÈ­ [0]_96°èÈ¹ " xfId="717"/>
    <cellStyle name="AeE­ [0]_96¾Æ½OBD " xfId="718"/>
    <cellStyle name="ÅëÈ­ [0]_96³â ½ÇÀû(97°æ¿µ´ëºñ) " xfId="719"/>
    <cellStyle name="AeE­ [0]_96³a ½CAu(97°æ¿μ´eºn) " xfId="720"/>
    <cellStyle name="ÅëÈ­ [0]_97»ý»ê±âÁ¾ÇÏ¹Ý±â " xfId="721"/>
    <cellStyle name="AeE­ [0]_97≫y≫e±aA¾CI¹Y±a " xfId="722"/>
    <cellStyle name="ÅëÈ­ [0]_97ÆÇ¸Å  " xfId="723"/>
    <cellStyle name="AeE­ [0]_A|A¶1ºI1°u CoE² " xfId="724"/>
    <cellStyle name="ÅëÈ­ [0]_Á¦Á¶1ºÎ1°ú ÇöÈ² " xfId="725"/>
    <cellStyle name="AeE­ [0]_A÷¿u¿μCa12¿u (Au¸A´eºn)  " xfId="726"/>
    <cellStyle name="ÅëÈ­ [0]_Àç °í " xfId="727"/>
    <cellStyle name="AeE­ [0]_Ac°i°u¸® " xfId="728"/>
    <cellStyle name="AëE­ [0]_Aç°í°ü¸® " xfId="729"/>
    <cellStyle name="ÅëÈ­ [0]_Àç°í°ü¸® " xfId="730"/>
    <cellStyle name="AeE­ [0]_AI¿ø¹× A¶A÷(96.5.2.) " xfId="731"/>
    <cellStyle name="ÅëÈ­ [0]_ÀÎ¿ø¹× Á¶Á÷(96.5.2.) " xfId="732"/>
    <cellStyle name="AeE­ [0]_AI¿ø¹× A¶A÷(96.5.2.) _±¸¸A½CAu " xfId="733"/>
    <cellStyle name="ÅëÈ­ [0]_ÃÑ°ýÇ¥ " xfId="734"/>
    <cellStyle name="AeE­ [0]_AN°yº¸°i-Aß°¡Ay°¨ " xfId="735"/>
    <cellStyle name="ÅëÈ­ [0]_ÅõÀÚÁý°èÇ¥ " xfId="736"/>
    <cellStyle name="AeE­ [0]_Book2" xfId="737"/>
    <cellStyle name="ÅëÈ­ [0]_Ç¥Áö_ÅõÀÚÁý°èÇ¥ " xfId="738"/>
    <cellStyle name="AeE­ [0]_C°Au´c¿u (9¿u) " xfId="739"/>
    <cellStyle name="ÅëÈ­ [0]_Ç°Áú´ç¿ù (9¿ù) " xfId="740"/>
    <cellStyle name="AeE­ [0]_INQUIRY ¿μ¾÷AßAø " xfId="741"/>
    <cellStyle name="ÅëÈ­ [0]_lx-taxi " xfId="742"/>
    <cellStyle name="AeE­ [0]_lx-taxi _±¸¸A½CAu " xfId="743"/>
    <cellStyle name="ÅëÈ­ [0]_M105CDT " xfId="744"/>
    <cellStyle name="AeE­ [0]_M107CDT " xfId="745"/>
    <cellStyle name="ÅëÈ­ [0]_M107CDT " xfId="746"/>
    <cellStyle name="AeE­ [0]_ºÐ·u±a01_AoAO°eE¹ " xfId="747"/>
    <cellStyle name="ÅëÈ­ [0]_ºÐ·ù±â01_ÅõÀÔ°èÈ¹ " xfId="748"/>
    <cellStyle name="AeE­ [0]_ºÐ·u±a02_AoAO°eE¹ " xfId="749"/>
    <cellStyle name="ÅëÈ­ [0]_ºÐ·ù±â02_ÅõÀÔ°èÈ¹ " xfId="750"/>
    <cellStyle name="AeE­ [0]_ºÐ·u±a03_AoAO°eE¹ " xfId="751"/>
    <cellStyle name="ÅëÈ­ [0]_ºÐ·ù±â03_ÅõÀÔ°èÈ¹ " xfId="752"/>
    <cellStyle name="AeE­ [0]_ºÐ·u±aAØ_AoAO°eE¹ " xfId="753"/>
    <cellStyle name="ÅëÈ­ [0]_ºÐ·ù±âÁØ_ÅõÀÔ°èÈ¹ " xfId="754"/>
    <cellStyle name="AeE­ [0]_ºÐ·u±aE￡_AoAO°eE¹ " xfId="755"/>
    <cellStyle name="ÅëÈ­ [0]_ºÐ·ù±âÈ£_ÅõÀÔ°èÈ¹ " xfId="756"/>
    <cellStyle name="AeE­ [0]_PARTº° SALES_Ac °i " xfId="757"/>
    <cellStyle name="ÅëÈ­ [0]_PARTº° SALES_Àç °í " xfId="758"/>
    <cellStyle name="AeE­ [0]_SAMPLE " xfId="759"/>
    <cellStyle name="ÅëÈ­ [0]_SAMPLE " xfId="760"/>
    <cellStyle name="AeE­ [0]_Sheet1 (2)_1.SUMMARY " xfId="761"/>
    <cellStyle name="ÅëÈ­ [0]_Sheet1 (2)_1.SUMMARY " xfId="762"/>
    <cellStyle name="AeE­ [0]_Sheet1 (2)_4¿uºÐ " xfId="763"/>
    <cellStyle name="ÅëÈ­ [0]_Sheet1 (2)_4¿ùºÐ " xfId="764"/>
    <cellStyle name="AeE­ [0]_Sheet1_¼Oº¸5¿u (A|A¶)_´c,A÷¿u¼OAI(°u¸R)  " xfId="765"/>
    <cellStyle name="ÅëÈ­ [0]_Sheet1_¼Óº¸5¿ù (Á¦Á¶)_´ç,Â÷¿ù¼ÕÀÍ(°ü¸®)  " xfId="766"/>
    <cellStyle name="AeE­ [0]_Sheet1_1.SUMMARY " xfId="767"/>
    <cellStyle name="ÅëÈ­ [0]_Sheet1_1.SUMMARY " xfId="768"/>
    <cellStyle name="AeE­ [0]_Sheet1_AOA¾AIA¤ " xfId="769"/>
    <cellStyle name="ÅëÈ­ [0]_Sheet1_ÃÖÁ¾ÀÏÁ¤ " xfId="770"/>
    <cellStyle name="AeE­ [0]_Sheet1_C°Au´c¿u (5¿u) " xfId="771"/>
    <cellStyle name="ÅëÈ­ [0]_Sheet1_Ç°Áú´ç¿ù (5¿ù) " xfId="772"/>
    <cellStyle name="AeE­ [0]_Sheet1_XD AOA¾AIA¤ " xfId="773"/>
    <cellStyle name="ÅëÈ­ [0]_Sheet1_XD ÃÖÁ¾ÀÏÁ¤ " xfId="774"/>
    <cellStyle name="AeE­ [0]_SMG-CKD-d1.1 " xfId="775"/>
    <cellStyle name="ÅëÈ­ [0]_SMG-CKD-d1.1 " xfId="776"/>
    <cellStyle name="AëE­ [0]_SP 1°µ?1× ?ÜÁÖ " xfId="777"/>
    <cellStyle name="ÅëÈ­ [0]_SP ¹°µ¿¹× ¿ÜÁÖ " xfId="778"/>
    <cellStyle name="AeE­ [0]_SP ¹°μ¿¹× ¿UAO " xfId="779"/>
    <cellStyle name="ÅëÈ­ [0]_XD±âÁØ " xfId="780"/>
    <cellStyle name="AeE­ [0]_μðAⓒAIA¤ " xfId="781"/>
    <cellStyle name="AeE­_  A¾  CO  " xfId="782"/>
    <cellStyle name="ÅëÈ­_¡Ú¾ÈÜ¬ Á¾ÇÕºñ±³ " xfId="783"/>
    <cellStyle name="AeE­_´c¿u¿μCa11¿u (Au¸A´eºn)  " xfId="784"/>
    <cellStyle name="AëE­_´ëÇü±¸ " xfId="785"/>
    <cellStyle name="ÅëÈ­_´ëÇü±¸ " xfId="786"/>
    <cellStyle name="AeE­_´U°eº°¾÷¹≪" xfId="787"/>
    <cellStyle name="ÅëÈ­_¿ä¾àµµ" xfId="788"/>
    <cellStyle name="AeE­_¿ø°¡Ay°¨-9¿u " xfId="789"/>
    <cellStyle name="ÅëÈ­_¿ø°¡Àý°¨-9¿ù " xfId="790"/>
    <cellStyle name="AeE­_≫c¾÷ºIº° ¼OAI9¿u " xfId="791"/>
    <cellStyle name="ÅëÈ­_°£Á¢ÀÎ·Â_4¿ùºÐ " xfId="792"/>
    <cellStyle name="AeE­_°eE¹_11¿a½A " xfId="793"/>
    <cellStyle name="ÅëÈ­_°èÈ¹´ë½ÇÀû-9¿ù " xfId="794"/>
    <cellStyle name="AëE­_°ü¸®Ç×¸n_3÷Á3o° " xfId="795"/>
    <cellStyle name="AeE­_°u¸RC×¸n_¾÷A¾º° " xfId="796"/>
    <cellStyle name="ÅëÈ­_¶óÀÎ04 " xfId="797"/>
    <cellStyle name="AeE­_¼­½AA¼01_AoAO°eE¹ " xfId="798"/>
    <cellStyle name="ÅëÈ­_¼­½ÄÃ¼01_ÅõÀÔ°èÈ¹ " xfId="799"/>
    <cellStyle name="AeE­_¼­½AAI¶÷_AoAO°eE¹ " xfId="800"/>
    <cellStyle name="ÅëÈ­_¼­½ÄÀÏ¶÷_ÅõÀÔ°èÈ¹ " xfId="801"/>
    <cellStyle name="AeE­_¼OAI¿uº°96(±aAØ°¡Au¿e)  " xfId="802"/>
    <cellStyle name="ÅëÈ­_¼ÕÀÍ¿ùº°96(±âÁØ°¡Àû¿ë)  " xfId="803"/>
    <cellStyle name="AeE­_¼OAIAo°¨ " xfId="804"/>
    <cellStyle name="ÅëÈ­_¼Óº¸11¿ù(±âÁØ°¡) " xfId="805"/>
    <cellStyle name="AeE­_½C¿¹PL " xfId="806"/>
    <cellStyle name="ÅëÈ­_½Ç¿¹PL " xfId="807"/>
    <cellStyle name="AeE­_¾÷A¾º° " xfId="808"/>
    <cellStyle name="ÅëÈ­_¾÷Á¾º° " xfId="809"/>
    <cellStyle name="AeE­_1.SUMMARY " xfId="810"/>
    <cellStyle name="ÅëÈ­_1.SUMMARY " xfId="811"/>
    <cellStyle name="AeE­_1¿u ¼OAIAu¸A " xfId="812"/>
    <cellStyle name="ÅëÈ­_1¿ù ¼ÕÀÍÀü¸Á " xfId="813"/>
    <cellStyle name="AeE­_10¿u ≫c³≫¼OAI " xfId="814"/>
    <cellStyle name="ÅëÈ­_12¿ù°æºñºÐ¼®   " xfId="815"/>
    <cellStyle name="AeE­_12¿u°æºnºÐ¼R   " xfId="816"/>
    <cellStyle name="AëE­_1ÇAu " xfId="817"/>
    <cellStyle name="ÅëÈ­_¹èºÎ´©°è " xfId="818"/>
    <cellStyle name="AeE­_¹eºI´ⓒ°e " xfId="819"/>
    <cellStyle name="ÅëÈ­_2.CONCEPT " xfId="820"/>
    <cellStyle name="AeE­_28E¸Ay°¨-12¿u  " xfId="821"/>
    <cellStyle name="ÅëÈ­_28È¸Àý°¨-12¿ù  " xfId="822"/>
    <cellStyle name="AeE­_2A÷Ac¹≪¾aA¤º°A·AU·a1209" xfId="823"/>
    <cellStyle name="ÅëÈ­_3PJTR°èÈ¹ " xfId="824"/>
    <cellStyle name="AeE­_4 " xfId="825"/>
    <cellStyle name="ÅëÈ­_4 " xfId="826"/>
    <cellStyle name="AeE­_4¿uºÐ " xfId="827"/>
    <cellStyle name="ÅëÈ­_4¿ùºÐ " xfId="828"/>
    <cellStyle name="AeE­_5-3-3-1-1.≫y≫e±¸A¶ºÐ¼R-MAT'L¡­ " xfId="829"/>
    <cellStyle name="ÅëÈ­_6-3°æÀï·Â " xfId="830"/>
    <cellStyle name="AeE­_6-3°æAi·A _±¸¸A½CAu " xfId="831"/>
    <cellStyle name="ÅëÈ­_7.MASTER SCHEDULE " xfId="832"/>
    <cellStyle name="AeE­_9¿u ≫c³≫¼OAI " xfId="833"/>
    <cellStyle name="ÅëÈ­_96°èÈ¹ " xfId="834"/>
    <cellStyle name="AeE­_96¾Æ½OBD " xfId="835"/>
    <cellStyle name="ÅëÈ­_96³â ½ÇÀû(97°æ¿µ´ëºñ) " xfId="836"/>
    <cellStyle name="AeE­_96³a ½CAu(97°æ¿μ´eºn) " xfId="837"/>
    <cellStyle name="ÅëÈ­_97»ý»ê±âÁ¾ÇÏ¹Ý±â " xfId="838"/>
    <cellStyle name="AeE­_97≫y≫e±aA¾CI¹Y±a " xfId="839"/>
    <cellStyle name="ÅëÈ­_97ÆÇ¸Å  " xfId="840"/>
    <cellStyle name="AeE­_A|A¶1ºI1°u CoE² " xfId="841"/>
    <cellStyle name="ÅëÈ­_Á¦Á¶1ºÎ1°ú ÇöÈ² " xfId="842"/>
    <cellStyle name="AeE­_A÷¿u¿μCa12¿u (Au¸A´eºn)  " xfId="843"/>
    <cellStyle name="ÅëÈ­_Àç °í " xfId="844"/>
    <cellStyle name="AeE­_Ac°i°u¸® " xfId="845"/>
    <cellStyle name="AëE­_Aç°í°ü¸® " xfId="846"/>
    <cellStyle name="ÅëÈ­_Àç°í°ü¸® " xfId="847"/>
    <cellStyle name="AeE­_AI¿ø¹× A¶A÷(96.5.2.) " xfId="848"/>
    <cellStyle name="ÅëÈ­_ÀÎ¿ø¹× Á¶Á÷(96.5.2.) " xfId="849"/>
    <cellStyle name="AeE­_AI¿ø¹× A¶A÷(96.5.2.) _±¸¸A½CAu " xfId="850"/>
    <cellStyle name="ÅëÈ­_ÃÑ°ýÇ¥ " xfId="851"/>
    <cellStyle name="AeE­_AN°yº¸°i-Aß°¡Ay°¨ " xfId="852"/>
    <cellStyle name="ÅëÈ­_ÅõÀÚÁý°èÇ¥ " xfId="853"/>
    <cellStyle name="AeE­_Book2" xfId="854"/>
    <cellStyle name="ÅëÈ­_Ç¥Áö_ÅõÀÚÁý°èÇ¥ " xfId="855"/>
    <cellStyle name="AeE­_C°Au´c¿u (9¿u) " xfId="856"/>
    <cellStyle name="ÅëÈ­_Ç°Áú´ç¿ù (9¿ù) " xfId="857"/>
    <cellStyle name="AeE­_INQUIRY ¿μ¾÷AßAø " xfId="858"/>
    <cellStyle name="ÅëÈ­_lx-taxi " xfId="859"/>
    <cellStyle name="AeE­_lx-taxi _±¸¸A½CAu " xfId="860"/>
    <cellStyle name="ÅëÈ­_M105CDT " xfId="861"/>
    <cellStyle name="AeE­_M107CDT " xfId="862"/>
    <cellStyle name="ÅëÈ­_M107CDT " xfId="863"/>
    <cellStyle name="AeE­_ºÐ·u±a01_AoAO°eE¹ " xfId="864"/>
    <cellStyle name="ÅëÈ­_ºÐ·ù±â01_ÅõÀÔ°èÈ¹ " xfId="865"/>
    <cellStyle name="AeE­_ºÐ·u±a02_AoAO°eE¹ " xfId="866"/>
    <cellStyle name="ÅëÈ­_ºÐ·ù±â02_ÅõÀÔ°èÈ¹ " xfId="867"/>
    <cellStyle name="AeE­_ºÐ·u±a03_AoAO°eE¹ " xfId="868"/>
    <cellStyle name="ÅëÈ­_ºÐ·ù±â03_ÅõÀÔ°èÈ¹ " xfId="869"/>
    <cellStyle name="AeE­_ºÐ·u±aAØ_AoAO°eE¹ " xfId="870"/>
    <cellStyle name="ÅëÈ­_ºÐ·ù±âÁØ_ÅõÀÔ°èÈ¹ " xfId="871"/>
    <cellStyle name="AeE­_ºÐ·u±aE￡_AoAO°eE¹ " xfId="872"/>
    <cellStyle name="ÅëÈ­_ºÐ·ù±âÈ£_ÅõÀÔ°èÈ¹ " xfId="873"/>
    <cellStyle name="AeE­_PARTº° SALES_Ac °i " xfId="874"/>
    <cellStyle name="ÅëÈ­_PARTº° SALES_Àç °í " xfId="875"/>
    <cellStyle name="AeE­_SAMPLE " xfId="876"/>
    <cellStyle name="ÅëÈ­_SAMPLE " xfId="877"/>
    <cellStyle name="AeE­_Sheet1 (2)_1.SUMMARY " xfId="878"/>
    <cellStyle name="ÅëÈ­_Sheet1 (2)_1.SUMMARY " xfId="879"/>
    <cellStyle name="AeE­_Sheet1 (2)_4¿uºÐ " xfId="880"/>
    <cellStyle name="ÅëÈ­_Sheet1 (2)_4¿ùºÐ " xfId="881"/>
    <cellStyle name="AeE­_Sheet1_´c,A÷¿u¼OAI(°u¸R)  " xfId="882"/>
    <cellStyle name="ÅëÈ­_Sheet1_¼Óº¸5¿ù (Á¦Á¶)_´ç,Â÷¿ù¼ÕÀÍ(°ü¸®)  " xfId="883"/>
    <cellStyle name="AeE­_Sheet1_1.SUMMARY " xfId="884"/>
    <cellStyle name="ÅëÈ­_Sheet1_1.SUMMARY " xfId="885"/>
    <cellStyle name="AeE­_Sheet1_AOA¾AIA¤ " xfId="886"/>
    <cellStyle name="ÅëÈ­_Sheet1_ÃÖÁ¾ÀÏÁ¤ " xfId="887"/>
    <cellStyle name="AeE­_Sheet1_C°Au´c¿u (5¿u) " xfId="888"/>
    <cellStyle name="ÅëÈ­_Sheet1_Ç°Áú´ç¿ù (5¿ù) " xfId="889"/>
    <cellStyle name="AeE­_Sheet1_XD AOA¾AIA¤ " xfId="890"/>
    <cellStyle name="ÅëÈ­_Sheet1_XD ÃÖÁ¾ÀÏÁ¤ " xfId="891"/>
    <cellStyle name="AeE­_SMG-CKD-d1.1 " xfId="892"/>
    <cellStyle name="ÅëÈ­_SMG-CKD-d1.1 " xfId="893"/>
    <cellStyle name="AëE­_SP 1°µ?1× ?ÜÁÖ " xfId="894"/>
    <cellStyle name="ÅëÈ­_SP ¹°µ¿¹× ¿ÜÁÖ " xfId="895"/>
    <cellStyle name="AeE­_SP ¹°μ¿¹× ¿UAO " xfId="896"/>
    <cellStyle name="ÅëÈ­_XD±âÁØ " xfId="897"/>
    <cellStyle name="AeE­_XG¿ø´UA§ " xfId="898"/>
    <cellStyle name="ÅëÈ­_XG¿ø´ÜÀ§ " xfId="899"/>
    <cellStyle name="AeE­_μðAⓒAIA¤ " xfId="900"/>
    <cellStyle name="AeE¡ⓒ [0]_¨uoAOCaA￠´¨oA¡io " xfId="901"/>
    <cellStyle name="AeE¡ⓒ_¨uoAOCaA￠´¨oA¡io " xfId="902"/>
    <cellStyle name="AeE￠R¨I [0]_SP ¨Io￠R¨¡¡Ii¡E?¨Io￠R￠? ¡E?UAO " xfId="903"/>
    <cellStyle name="AeE￠R¨I_SP ¨Io￠R¨¡¡Ii¡E?¨Io￠R￠? ¡E?UAO " xfId="904"/>
    <cellStyle name="AÞ¸¶ [0]_  A¾  CO  " xfId="907"/>
    <cellStyle name="ÄÞ¸¶ [0]_¡Ú¾ÈÜ¬ Á¾ÇÕºñ±³ " xfId="908"/>
    <cellStyle name="AÞ¸¶ [0]_´c¿u¿μCa11¿u (Au¸A´eºn)  " xfId="909"/>
    <cellStyle name="ÄÞ¸¶ [0]_´ëÇü±¸ " xfId="910"/>
    <cellStyle name="AÞ¸¶ [0]_´U°eº°¾÷¹≪" xfId="911"/>
    <cellStyle name="ÄÞ¸¶ [0]_¿ä¾àµµ" xfId="912"/>
    <cellStyle name="AÞ¸¶ [0]_¿ø°¡Ay°¨-9¿u " xfId="913"/>
    <cellStyle name="ÄÞ¸¶ [0]_¿ø°¡Àý°¨-9¿ù " xfId="914"/>
    <cellStyle name="AÞ¸¶ [0]_≫c¾÷ºIº° ¼OAI9¿u " xfId="915"/>
    <cellStyle name="ÄÞ¸¶ [0]_°£Á¢ÀÎ·Â_4¿ùºÐ " xfId="916"/>
    <cellStyle name="AÞ¸¶ [0]_°eE¹_11¿a½A " xfId="917"/>
    <cellStyle name="ÄÞ¸¶ [0]_°èÈ¹´ë½ÇÀû-9¿ù " xfId="918"/>
    <cellStyle name="AÞ¸¶ [0]_°u¸®BS('98) " xfId="919"/>
    <cellStyle name="ÄÞ¸¶ [0]_°ü¸®BS('98) " xfId="920"/>
    <cellStyle name="AÞ¸¶ [0]_°u¸RC×¸n_¾÷A¾º° " xfId="921"/>
    <cellStyle name="ÄÞ¸¶ [0]_¶óÀÎ04 " xfId="922"/>
    <cellStyle name="AÞ¸¶ [0]_¼OAI(º≫≫c)-11¿u  " xfId="923"/>
    <cellStyle name="ÄÞ¸¶ [0]_¼ÕÀÍ¿ùº°96(±âÁØ°¡Àû¿ë)  " xfId="924"/>
    <cellStyle name="AÞ¸¶ [0]_¼OAIAo°¨ " xfId="925"/>
    <cellStyle name="ÄÞ¸¶ [0]_¼öÀÔÇàÁ¤½Å»ó " xfId="926"/>
    <cellStyle name="AÞ¸¶ [0]_¼oAOCaA¤½A≫o " xfId="927"/>
    <cellStyle name="ÄÞ¸¶ [0]_¼Óº¸11¿ù(±âÁØ°¡) " xfId="928"/>
    <cellStyle name="AÞ¸¶ [0]_½C¿¹PL " xfId="929"/>
    <cellStyle name="ÄÞ¸¶ [0]_½Ç¿¹PL " xfId="930"/>
    <cellStyle name="AÞ¸¶ [0]_¾÷A¾º° " xfId="931"/>
    <cellStyle name="ÄÞ¸¶ [0]_¾÷Á¾º° " xfId="932"/>
    <cellStyle name="AÞ¸¶ [0]_1.SUMMARY " xfId="933"/>
    <cellStyle name="ÄÞ¸¶ [0]_1.SUMMARY " xfId="934"/>
    <cellStyle name="AÞ¸¶ [0]_1~11¿u °øAaº°¼OAI  " xfId="935"/>
    <cellStyle name="ÄÞ¸¶ [0]_1~11¿ù °øÀåº°¼ÕÀÍ  " xfId="936"/>
    <cellStyle name="AÞ¸¶ [0]_1¿u ¼OAIAu¸A " xfId="937"/>
    <cellStyle name="ÄÞ¸¶ [0]_1¿ù ¼ÕÀÍÀü¸Á " xfId="938"/>
    <cellStyle name="AÞ¸¶ [0]_10¿u ≫c³≫¼OAI " xfId="939"/>
    <cellStyle name="ÄÞ¸¶ [0]_11¿ù »ç³»¼ÕÀÍ " xfId="940"/>
    <cellStyle name="AÞ¸¶ [0]_11¿u ≫c³≫¼OAI " xfId="941"/>
    <cellStyle name="ÄÞ¸¶ [0]_11¿ù °øÀåº°¼ÕÀÍ " xfId="942"/>
    <cellStyle name="AÞ¸¶ [0]_12¿u°æºnºÐ¼R   " xfId="943"/>
    <cellStyle name="ÄÞ¸¶ [0]_¹èºÎ´©°è " xfId="944"/>
    <cellStyle name="AÞ¸¶ [0]_¹eºI´ⓒ°e " xfId="945"/>
    <cellStyle name="ÄÞ¸¶ [0]_¹ß»ý¼ÒÁøÇöÈ² 12¿ù  " xfId="946"/>
    <cellStyle name="AÞ¸¶ [0]_¹ß≫y¼OAøCoE² 12¿u  " xfId="947"/>
    <cellStyle name="ÄÞ¸¶ [0]_2.CONCEPT " xfId="948"/>
    <cellStyle name="AÞ¸¶ [0]_25E¸Ay°¨-9¿u " xfId="949"/>
    <cellStyle name="ÄÞ¸¶ [0]_25È¸Àý°¨-9¿ù " xfId="950"/>
    <cellStyle name="AÞ¸¶ [0]_27E¸≫yÆC11¿u " xfId="951"/>
    <cellStyle name="ÄÞ¸¶ [0]_28È¸Àý°¨-12¿ù  " xfId="952"/>
    <cellStyle name="AÞ¸¶ [0]_3.MSCHEDULE¿μ¹R " xfId="953"/>
    <cellStyle name="ÄÞ¸¶ [0]_3¿ù´©°è " xfId="954"/>
    <cellStyle name="AÞ¸¶ [0]_3¿u´ⓒ°e " xfId="955"/>
    <cellStyle name="ÄÞ¸¶ [0]_3PJTR°èÈ¹ " xfId="956"/>
    <cellStyle name="AÞ¸¶ [0]_4 " xfId="957"/>
    <cellStyle name="ÄÞ¸¶ [0]_4 " xfId="958"/>
    <cellStyle name="AÞ¸¶ [0]_4¿uºÐ " xfId="959"/>
    <cellStyle name="ÄÞ¸¶ [0]_4¿ùºÐ " xfId="960"/>
    <cellStyle name="AÞ¸¶ [0]_6-3°æAi·A " xfId="961"/>
    <cellStyle name="ÄÞ¸¶ [0]_6-3°æÀï·Â " xfId="962"/>
    <cellStyle name="AÞ¸¶ [0]_6-3°æAi·A _±¸¸A½CAu " xfId="963"/>
    <cellStyle name="ÄÞ¸¶ [0]_7.MASTER SCHEDULE " xfId="964"/>
    <cellStyle name="AÞ¸¶ [0]_9¿u ≫c³≫¼OAI " xfId="965"/>
    <cellStyle name="ÄÞ¸¶ [0]_96°èÈ¹ " xfId="966"/>
    <cellStyle name="AÞ¸¶ [0]_96¾Æ½OBD " xfId="967"/>
    <cellStyle name="ÄÞ¸¶ [0]_96³â ½ÇÀû(97°æ¿µ´ëºñ) " xfId="968"/>
    <cellStyle name="AÞ¸¶ [0]_96³a ½CAu(97°æ¿μ´eºn) " xfId="969"/>
    <cellStyle name="ÄÞ¸¶ [0]_97»ý»ê±âÁ¾ÇÏ¹Ý±â " xfId="970"/>
    <cellStyle name="AÞ¸¶ [0]_97≫y≫e±aA¾CI¹Y±a " xfId="971"/>
    <cellStyle name="ÄÞ¸¶ [0]_97ÆÇ¸Å  " xfId="972"/>
    <cellStyle name="AÞ¸¶ [0]_A|A¶1ºI1°u CoE² " xfId="973"/>
    <cellStyle name="ÄÞ¸¶ [0]_Á¦Á¶1ºÎ1°ú ÇöÈ² " xfId="974"/>
    <cellStyle name="AÞ¸¶ [0]_A÷¿u¿μCa12¿u (Au¸A´eºn)  " xfId="975"/>
    <cellStyle name="ÄÞ¸¶ [0]_Àç °í " xfId="976"/>
    <cellStyle name="AÞ¸¶ [0]_Ac°i°u¸® " xfId="977"/>
    <cellStyle name="ÄÞ¸¶ [0]_Àç°í°ü¸® " xfId="978"/>
    <cellStyle name="AÞ¸¶ [0]_AI¿ø¹× A¶A÷(96.5.2.) " xfId="979"/>
    <cellStyle name="ÄÞ¸¶ [0]_ÀÎ¿ø¹× Á¶Á÷(96.5.2.) " xfId="980"/>
    <cellStyle name="AÞ¸¶ [0]_AI¿ø¹× A¶A÷(96.5.2.) _±¸¸A½CAu " xfId="981"/>
    <cellStyle name="ÄÞ¸¶ [0]_ÃÑ°ýÇ¥ " xfId="982"/>
    <cellStyle name="AÞ¸¶ [0]_AN°yC￥ _동신산업일반현황(020121)" xfId="983"/>
    <cellStyle name="ÄÞ¸¶ [0]_ÅõÀÚÁý°èÇ¥ " xfId="984"/>
    <cellStyle name="AÞ¸¶ [0]_Book2" xfId="985"/>
    <cellStyle name="ÄÞ¸¶ [0]_Ç¥Áö_ÅõÀÚÁý°èÇ¥ " xfId="986"/>
    <cellStyle name="AÞ¸¶ [0]_C°Au´c¿u (9¿u) " xfId="987"/>
    <cellStyle name="ÄÞ¸¶ [0]_Ç°Áú´ç¿ù (9¿ù) " xfId="988"/>
    <cellStyle name="AÞ¸¶ [0]_DW °¡¸¶°¨ " xfId="989"/>
    <cellStyle name="ÄÞ¸¶ [0]_INQUIRY ¿µ¾÷ÃßÁø " xfId="990"/>
    <cellStyle name="AÞ¸¶ [0]_INQUIRY ¿μ¾÷AßAø " xfId="991"/>
    <cellStyle name="ÄÞ¸¶ [0]_lx-taxi " xfId="992"/>
    <cellStyle name="AÞ¸¶ [0]_lx-taxi _±¸¸A½CAu " xfId="993"/>
    <cellStyle name="ÄÞ¸¶ [0]_M105CDT " xfId="994"/>
    <cellStyle name="AÞ¸¶ [0]_M107CDT " xfId="995"/>
    <cellStyle name="ÄÞ¸¶ [0]_M107CDT " xfId="996"/>
    <cellStyle name="AÞ¸¶ [0]_PARTº° SALES_Ac °i " xfId="997"/>
    <cellStyle name="ÄÞ¸¶ [0]_PARTº° SALES_Àç °í " xfId="998"/>
    <cellStyle name="AÞ¸¶ [0]_SAMPLE " xfId="999"/>
    <cellStyle name="ÄÞ¸¶ [0]_SAMPLE " xfId="1000"/>
    <cellStyle name="AÞ¸¶ [0]_Sheet1 (2)_1.SUMMARY " xfId="1001"/>
    <cellStyle name="ÄÞ¸¶ [0]_Sheet1 (2)_1.SUMMARY " xfId="1002"/>
    <cellStyle name="AÞ¸¶ [0]_Sheet1 (2)_4¿uºÐ " xfId="1003"/>
    <cellStyle name="ÄÞ¸¶ [0]_Sheet1 (2)_4¿ùºÐ " xfId="1004"/>
    <cellStyle name="AÞ¸¶ [0]_Sheet1_¼Oº¸5¿u (A|A¶)_´c,A÷¿u¼OAI(°u¸R)  " xfId="1005"/>
    <cellStyle name="ÄÞ¸¶ [0]_Sheet1_¼Óº¸5¿ù (Á¦Á¶)_´ç,Â÷¿ù¼ÕÀÍ(°ü¸®)  " xfId="1006"/>
    <cellStyle name="AÞ¸¶ [0]_Sheet1_1.SUMMARY " xfId="1007"/>
    <cellStyle name="ÄÞ¸¶ [0]_Sheet1_1.SUMMARY " xfId="1008"/>
    <cellStyle name="AÞ¸¶ [0]_Sheet1_AOA¾AIA¤ " xfId="1009"/>
    <cellStyle name="ÄÞ¸¶ [0]_Sheet1_ÃÖÁ¾ÀÏÁ¤ " xfId="1010"/>
    <cellStyle name="AÞ¸¶ [0]_Sheet1_C°Au´c¿u (5¿u) " xfId="1011"/>
    <cellStyle name="ÄÞ¸¶ [0]_Sheet1_Ç°Áú´ç¿ù (5¿ù) " xfId="1012"/>
    <cellStyle name="AÞ¸¶ [0]_Sheet1_XD AOA¾AIA¤ " xfId="1013"/>
    <cellStyle name="ÄÞ¸¶ [0]_Sheet1_XD ÃÖÁ¾ÀÏÁ¤ " xfId="1014"/>
    <cellStyle name="AÞ¸¶ [0]_SMG-CKD-d1.1 " xfId="1015"/>
    <cellStyle name="ÄÞ¸¶ [0]_SMG-CKD-d1.1 " xfId="1016"/>
    <cellStyle name="AÞ¸¶ [0]_SP ¹°μ¿¹× ¿UAO " xfId="1017"/>
    <cellStyle name="ÄÞ¸¶ [0]_XD±âÁØ " xfId="1018"/>
    <cellStyle name="AÞ¸¶ [0]_μðAⓒAIA¤ " xfId="1019"/>
    <cellStyle name="AÞ¸¶_  A¾  CO  " xfId="1020"/>
    <cellStyle name="ÄÞ¸¶_¡Ú¾ÈÜ¬ Á¾ÇÕºñ±³ " xfId="1021"/>
    <cellStyle name="AÞ¸¶_´c¿u¿μCa11¿u (Au¸A´eºn)  " xfId="1022"/>
    <cellStyle name="ÄÞ¸¶_´ëÇü±¸ " xfId="1023"/>
    <cellStyle name="AÞ¸¶_´U°eº°¾÷¹≪" xfId="1024"/>
    <cellStyle name="ÄÞ¸¶_¿ä¾àµµ" xfId="1025"/>
    <cellStyle name="AÞ¸¶_¿ø°¡Ay°¨-9¿u " xfId="1026"/>
    <cellStyle name="ÄÞ¸¶_¿ø°¡Àý°¨-9¿ù " xfId="1027"/>
    <cellStyle name="AÞ¸¶_≫c¾÷ºIº° ¼OAI9¿u " xfId="1028"/>
    <cellStyle name="ÄÞ¸¶_°£Á¢ÀÎ·Â_4¿ùºÐ " xfId="1029"/>
    <cellStyle name="AÞ¸¶_°eE¹_11¿a½A " xfId="1030"/>
    <cellStyle name="ÄÞ¸¶_°èÈ¹´ë½ÇÀû-9¿ù " xfId="1031"/>
    <cellStyle name="AÞ¸¶_°u¸RC×¸n_¾÷A¾º° " xfId="1032"/>
    <cellStyle name="ÄÞ¸¶_¶óÀÎ04 " xfId="1033"/>
    <cellStyle name="AÞ¸¶_¼OAI(º≫≫c)-11¿u  " xfId="1034"/>
    <cellStyle name="ÄÞ¸¶_¼ÕÀÍ¿ùº°96(±âÁØ°¡Àû¿ë)  " xfId="1035"/>
    <cellStyle name="AÞ¸¶_¼OAIAo°¨ " xfId="1036"/>
    <cellStyle name="ÄÞ¸¶_¼öÀÔÇàÁ¤½Å»ó " xfId="1037"/>
    <cellStyle name="AÞ¸¶_¼oAOCaA¤½A≫o " xfId="1038"/>
    <cellStyle name="ÄÞ¸¶_¼Óº¸11¿ù(±âÁØ°¡) " xfId="1039"/>
    <cellStyle name="AÞ¸¶_½C¿¹PL " xfId="1040"/>
    <cellStyle name="ÄÞ¸¶_½Ç¿¹PL " xfId="1041"/>
    <cellStyle name="AÞ¸¶_¾÷A¾º° " xfId="1042"/>
    <cellStyle name="ÄÞ¸¶_¾÷Á¾º° " xfId="1043"/>
    <cellStyle name="AÞ¸¶_1.SUMMARY " xfId="1044"/>
    <cellStyle name="ÄÞ¸¶_1.SUMMARY " xfId="1045"/>
    <cellStyle name="AÞ¸¶_1~11¿u °øAaº°¼OAI  " xfId="1046"/>
    <cellStyle name="ÄÞ¸¶_1~11¿ù °øÀåº°¼ÕÀÍ  " xfId="1047"/>
    <cellStyle name="AÞ¸¶_1¿u ¼OAIAu¸A " xfId="1048"/>
    <cellStyle name="ÄÞ¸¶_1¿ù ¼ÕÀÍÀü¸Á " xfId="1049"/>
    <cellStyle name="AÞ¸¶_10¿u ≫c³≫¼OAI " xfId="1050"/>
    <cellStyle name="ÄÞ¸¶_11¿ù »ç³»¼ÕÀÍ " xfId="1051"/>
    <cellStyle name="AÞ¸¶_11¿u ≫c³≫¼OAI " xfId="1052"/>
    <cellStyle name="ÄÞ¸¶_11¿ù °øÀåº°¼ÕÀÍ " xfId="1053"/>
    <cellStyle name="AÞ¸¶_12¿u°æºnºÐ¼R   " xfId="1054"/>
    <cellStyle name="ÄÞ¸¶_¹èºÎ´©°è " xfId="1055"/>
    <cellStyle name="AÞ¸¶_¹eºI´ⓒ°e " xfId="1056"/>
    <cellStyle name="ÄÞ¸¶_¹ß»ý¼ÒÁøÇöÈ² 12¿ù  " xfId="1057"/>
    <cellStyle name="AÞ¸¶_¹ß≫y¼OAøCoE² 12¿u  " xfId="1058"/>
    <cellStyle name="ÄÞ¸¶_2.CONCEPT " xfId="1059"/>
    <cellStyle name="AÞ¸¶_25E¸Ay°¨-9¿u " xfId="1060"/>
    <cellStyle name="ÄÞ¸¶_25È¸Àý°¨-9¿ù " xfId="1061"/>
    <cellStyle name="AÞ¸¶_27E¸≫yÆC11¿u " xfId="1062"/>
    <cellStyle name="ÄÞ¸¶_28È¸Àý°¨-12¿ù  " xfId="1063"/>
    <cellStyle name="AÞ¸¶_2A÷Ac¹≪¾aA¤º°A·AU·a1209" xfId="1064"/>
    <cellStyle name="ÄÞ¸¶_3PJTR°èÈ¹ " xfId="1065"/>
    <cellStyle name="AÞ¸¶_4 " xfId="1066"/>
    <cellStyle name="ÄÞ¸¶_4 " xfId="1067"/>
    <cellStyle name="AÞ¸¶_4¿uºÐ " xfId="1068"/>
    <cellStyle name="ÄÞ¸¶_4¿ùºÐ " xfId="1069"/>
    <cellStyle name="AÞ¸¶_6-3°æAi·A " xfId="1070"/>
    <cellStyle name="ÄÞ¸¶_6-3°æÀï·Â " xfId="1071"/>
    <cellStyle name="AÞ¸¶_6-3°æAi·A _±¸¸A½CAu " xfId="1072"/>
    <cellStyle name="ÄÞ¸¶_7.MASTER SCHEDULE " xfId="1073"/>
    <cellStyle name="AÞ¸¶_9¿u ≫c³≫¼OAI " xfId="1074"/>
    <cellStyle name="ÄÞ¸¶_96°èÈ¹ " xfId="1075"/>
    <cellStyle name="AÞ¸¶_96¾Æ½OBD " xfId="1076"/>
    <cellStyle name="ÄÞ¸¶_96³â ½ÇÀû(97°æ¿µ´ëºñ) " xfId="1077"/>
    <cellStyle name="AÞ¸¶_96³a ½CAu(97°æ¿μ´eºn) " xfId="1078"/>
    <cellStyle name="ÄÞ¸¶_97»ý»ê±âÁ¾ÇÏ¹Ý±â " xfId="1079"/>
    <cellStyle name="AÞ¸¶_97≫y≫e±aA¾CI¹Y±a " xfId="1080"/>
    <cellStyle name="ÄÞ¸¶_97ÆÇ¸Å  " xfId="1081"/>
    <cellStyle name="AÞ¸¶_A|A¶1ºI1°u CoE² " xfId="1082"/>
    <cellStyle name="ÄÞ¸¶_Á¦Á¶1ºÎ1°ú ÇöÈ² " xfId="1083"/>
    <cellStyle name="AÞ¸¶_A÷¿u¿μCa12¿u (Au¸A´eºn)  " xfId="1084"/>
    <cellStyle name="ÄÞ¸¶_Àç °í " xfId="1085"/>
    <cellStyle name="AÞ¸¶_Ac°i°u¸® " xfId="1086"/>
    <cellStyle name="ÄÞ¸¶_Àç°í°ü¸® " xfId="1087"/>
    <cellStyle name="AÞ¸¶_AI¿ø¹× A¶A÷(96.5.2.) " xfId="1088"/>
    <cellStyle name="ÄÞ¸¶_ÀÎ¿ø¹× Á¶Á÷(96.5.2.) " xfId="1089"/>
    <cellStyle name="AÞ¸¶_AI¿ø¹× A¶A÷(96.5.2.) _±¸¸A½CAu " xfId="1090"/>
    <cellStyle name="ÄÞ¸¶_ÃÑ°ýÇ¥ " xfId="1091"/>
    <cellStyle name="AÞ¸¶_AN°yº¸°i-Aß°¡Ay°¨ " xfId="1092"/>
    <cellStyle name="ÄÞ¸¶_ÅõÀÚÁý°èÇ¥ " xfId="1093"/>
    <cellStyle name="AÞ¸¶_Book2" xfId="1094"/>
    <cellStyle name="ÄÞ¸¶_Ç¥Áö_ÅõÀÚÁý°èÇ¥ " xfId="1095"/>
    <cellStyle name="AÞ¸¶_C°Au´c¿u (9¿u) " xfId="1096"/>
    <cellStyle name="ÄÞ¸¶_Ç°Áú´ç¿ù (9¿ù) " xfId="1097"/>
    <cellStyle name="AÞ¸¶_DW °¡¸¶°¨ " xfId="1098"/>
    <cellStyle name="ÄÞ¸¶_INQUIRY ¿µ¾÷ÃßÁø " xfId="1099"/>
    <cellStyle name="AÞ¸¶_INQUIRY ¿μ¾÷AßAø " xfId="1100"/>
    <cellStyle name="ÄÞ¸¶_lx-taxi " xfId="1101"/>
    <cellStyle name="AÞ¸¶_lx-taxi _±¸¸A½CAu " xfId="1102"/>
    <cellStyle name="ÄÞ¸¶_M105CDT " xfId="1103"/>
    <cellStyle name="AÞ¸¶_M107CDT " xfId="1104"/>
    <cellStyle name="ÄÞ¸¶_M107CDT " xfId="1105"/>
    <cellStyle name="AÞ¸¶_PARTº° SALES_Ac °i " xfId="1106"/>
    <cellStyle name="ÄÞ¸¶_PARTº° SALES_Àç °í " xfId="1107"/>
    <cellStyle name="AÞ¸¶_SAMPLE " xfId="1108"/>
    <cellStyle name="ÄÞ¸¶_SAMPLE " xfId="1109"/>
    <cellStyle name="AÞ¸¶_Sheet1 (2)_1.SUMMARY " xfId="1110"/>
    <cellStyle name="ÄÞ¸¶_Sheet1 (2)_1.SUMMARY " xfId="1111"/>
    <cellStyle name="AÞ¸¶_Sheet1 (2)_4¿uºÐ " xfId="1112"/>
    <cellStyle name="ÄÞ¸¶_Sheet1 (2)_4¿ùºÐ " xfId="1113"/>
    <cellStyle name="AÞ¸¶_Sheet1_¼Oº¸5¿u (A|A¶)_´c,A÷¿u¼OAI(°u¸R)  " xfId="1114"/>
    <cellStyle name="ÄÞ¸¶_Sheet1_¼Óº¸5¿ù (Á¦Á¶)_´ç,Â÷¿ù¼ÕÀÍ(°ü¸®)  " xfId="1115"/>
    <cellStyle name="AÞ¸¶_Sheet1_1.SUMMARY " xfId="1116"/>
    <cellStyle name="ÄÞ¸¶_Sheet1_1.SUMMARY " xfId="1117"/>
    <cellStyle name="AÞ¸¶_Sheet1_AOA¾AIA¤ " xfId="1118"/>
    <cellStyle name="ÄÞ¸¶_Sheet1_ÃÖÁ¾ÀÏÁ¤ " xfId="1119"/>
    <cellStyle name="AÞ¸¶_Sheet1_C°Au´c¿u (5¿u) " xfId="1120"/>
    <cellStyle name="ÄÞ¸¶_Sheet1_Ç°Áú´ç¿ù (5¿ù) " xfId="1121"/>
    <cellStyle name="AÞ¸¶_Sheet1_XD AOA¾AIA¤ " xfId="1122"/>
    <cellStyle name="ÄÞ¸¶_Sheet1_XD ÃÖÁ¾ÀÏÁ¤ " xfId="1123"/>
    <cellStyle name="AÞ¸¶_SMG-CKD-d1.1 " xfId="1124"/>
    <cellStyle name="ÄÞ¸¶_SMG-CKD-d1.1 " xfId="1125"/>
    <cellStyle name="AÞ¸¶_SP ¹°μ¿¹× ¿UAO " xfId="1126"/>
    <cellStyle name="ÄÞ¸¶_XD±âÁØ " xfId="1127"/>
    <cellStyle name="AÞ¸¶_XG¿ø´UA§ " xfId="1128"/>
    <cellStyle name="ÄÞ¸¶_XG¿ø´ÜÀ§ " xfId="1129"/>
    <cellStyle name="AÞ¸¶_μðAⓒAIA¤ " xfId="1130"/>
    <cellStyle name="Á쟖" xfId="636"/>
    <cellStyle name="Bad" xfId="1131"/>
    <cellStyle name="Body" xfId="1132"/>
    <cellStyle name="Bold" xfId="1133"/>
    <cellStyle name="C¡IA¨ª_¨uoAOCaA￠´¨oA¡io " xfId="1134"/>
    <cellStyle name="C￠RIA¡§¨￡_¡§uOAIA￠RAAI ¡E?¨I¨￡AI " xfId="1135"/>
    <cellStyle name="C￥AØ_  A¾  CO  " xfId="1136"/>
    <cellStyle name="Ç¥ÁØ_¡ßFO ÅõÀÚºñºñ±³ " xfId="1137"/>
    <cellStyle name="C￥AØ_¸i¿¹E¸Aa°EAa " xfId="1138"/>
    <cellStyle name="Ç¥ÁØ_¸ñÂ÷ " xfId="1139"/>
    <cellStyle name="C￥AØ_¸nA÷ _±¸¸A½CAu " xfId="1140"/>
    <cellStyle name="Ç¥ÁØ_¸ñÂ÷ _TB MLIST020114" xfId="1141"/>
    <cellStyle name="C￥AØ_¿￢±¸¼O °ø≫cCoE² " xfId="1142"/>
    <cellStyle name="Ç¥ÁØ_¿¹»ê¿äÃ» " xfId="1143"/>
    <cellStyle name="C￥AØ_¿¹≫e¿aA≫ " xfId="1144"/>
    <cellStyle name="Ç¥ÁØ_¿ø´ÜÀ§ " xfId="1145"/>
    <cellStyle name="C￥AØ_¿ø°¡(AU·a¼oAy) " xfId="1146"/>
    <cellStyle name="Ç¥ÁØ_±â¾È¿ëÁö_KDº¯µ¿ " xfId="1147"/>
    <cellStyle name="C￥AØ_±aAØ " xfId="1148"/>
    <cellStyle name="Ç¥ÁØ_±âÁØ " xfId="1149"/>
    <cellStyle name="C￥AØ_±OA¤C￥Ao" xfId="1150"/>
    <cellStyle name="Ç¥ÁØ_»ç¾÷ºÎº° ÃÑ°è " xfId="1151"/>
    <cellStyle name="C￥AØ_≫c¾÷ºIº° AN°e " xfId="1152"/>
    <cellStyle name="Ç¥ÁØ_°¡¼Ö¸°ÀÏÁ¤_µðÁ©ÀÏÁ¤ " xfId="1153"/>
    <cellStyle name="C￥AØ_°¡¼O¸°AIA¤_μðAⓒAIA¤ " xfId="1154"/>
    <cellStyle name="Ç¥ÁØ_°³¹ßÀÏÁ¤ " xfId="1155"/>
    <cellStyle name="C￥AØ_°³¹ßAIA¤  (2)_°³¹ßAIA¤ " xfId="1156"/>
    <cellStyle name="Ç¥ÁØ_°³¹ßÀÏÁ¤  (2)_°³¹ßÀÏÁ¤ " xfId="1157"/>
    <cellStyle name="C￥AØ_°æAi≫cAc°i " xfId="1158"/>
    <cellStyle name="Ç¥ÁØ_°ü¸®BS('98) " xfId="1159"/>
    <cellStyle name="C￥AØ_°u¸RC×¸n_¾÷A¾º° " xfId="1160"/>
    <cellStyle name="Ç¥ÁØ_08¿ù »ý»ê " xfId="1161"/>
    <cellStyle name="C￥AØ_08¿u ≫y≫e " xfId="1162"/>
    <cellStyle name="Ç¥ÁØ_09¿ù »ý»ê_11¿ù»ý»ê " xfId="1163"/>
    <cellStyle name="C￥AØ_09¿u ≫y≫e_11¿u≫y≫e " xfId="1164"/>
    <cellStyle name="Ç¥ÁØ_¼ÕÀÍÂ÷ÀÌ ¿øÀÎ " xfId="1165"/>
    <cellStyle name="C￥AØ_¼oAOCaA¤½A≫o " xfId="1166"/>
    <cellStyle name="Ç¥ÁØ_½ÇÂ÷Á¶°Ç " xfId="1167"/>
    <cellStyle name="C￥AØ_½CA÷A¶°C _±¸¸A½CAu " xfId="1168"/>
    <cellStyle name="Ç¥ÁØ_¾÷Á¾º° " xfId="1169"/>
    <cellStyle name="C￥AØ_10+10 " xfId="1170"/>
    <cellStyle name="Ç¥ÁØ_10+10 " xfId="1171"/>
    <cellStyle name="C￥AØ_11¿u≫y≫e " xfId="1172"/>
    <cellStyle name="Ç¥ÁØ_12¿ù " xfId="1173"/>
    <cellStyle name="C￥AØ_1A÷ ¼³°e¿ø°¡ºÐ¼R_KDº?μ¿ " xfId="1174"/>
    <cellStyle name="Ç¥ÁØ_2.0GLS_¿ø´ÜÀ§ " xfId="1175"/>
    <cellStyle name="C￥AØ_2.5GLS_¿ø´UA§ " xfId="1176"/>
    <cellStyle name="Ç¥ÁØ_2.5GLS_¿ø´ÜÀ§ " xfId="1177"/>
    <cellStyle name="C￥AØ_2.CONCEPT " xfId="1178"/>
    <cellStyle name="Ç¥ÁØ_3.MSCHEDULE¿µ¹® " xfId="1179"/>
    <cellStyle name="C￥AØ_3.MSCHEDULE¿μ¹R " xfId="1180"/>
    <cellStyle name="Ç¥ÁØ_3PJTR°èÈ¹ " xfId="1181"/>
    <cellStyle name="C￥AØ_4 " xfId="1182"/>
    <cellStyle name="Ç¥ÁØ_4 " xfId="1183"/>
    <cellStyle name="C￥AØ_5-1±¤°i " xfId="1184"/>
    <cellStyle name="Ç¥ÁØ_5-1±¤°í " xfId="1185"/>
    <cellStyle name="C￥AØ_5-1±¤°i _¹≪¿ª10¿u " xfId="1186"/>
    <cellStyle name="Ç¥ÁØ_6-3°æÀï·Â " xfId="1187"/>
    <cellStyle name="C￥AØ_6-3°æAi·A _±¸¸A½CAu " xfId="1188"/>
    <cellStyle name="Ç¥ÁØ_7.MASTER SCHEDULE " xfId="1189"/>
    <cellStyle name="C￥AØ_8HR " xfId="1190"/>
    <cellStyle name="Ç¥ÁØ_8HR " xfId="1191"/>
    <cellStyle name="C￥AØ_96¾Æ½OBD " xfId="1192"/>
    <cellStyle name="Ç¥ÁØ_96ÀÎ¿ø°è2 " xfId="1193"/>
    <cellStyle name="C￥AØ_96AI¿ø°O 3 " xfId="1194"/>
    <cellStyle name="Ç¥ÁØ_96ÀÎ¿ø°Ô 3 " xfId="1195"/>
    <cellStyle name="C￥AØ_96AoAU½CAu " xfId="1196"/>
    <cellStyle name="Ç¥ÁØ_Á¶Á÷µµ(12.31) " xfId="1197"/>
    <cellStyle name="C￥AØ_A¶A÷μμ(12.31) " xfId="1198"/>
    <cellStyle name="Ç¥ÁØ_Ã·ºÎ2 " xfId="1199"/>
    <cellStyle name="C￥AØ_A1A¤A¡ " xfId="1200"/>
    <cellStyle name="Ç¥ÁØ_Àç °í " xfId="1201"/>
    <cellStyle name="C￥AØ_Ac°i°u¸® " xfId="1202"/>
    <cellStyle name="Ç¥ÁØ_Àç°í°ü¸® " xfId="1203"/>
    <cellStyle name="C￥AØ_AI¿ø¹× A¶A÷(96.5.2.) _±¸¸A½CAu " xfId="1204"/>
    <cellStyle name="Ç¥ÁØ_ÀÏÀÏÇ°ÁúÇöÈ² " xfId="1205"/>
    <cellStyle name="C￥AØ_ANCO°e " xfId="1206"/>
    <cellStyle name="Ç¥ÁØ_ÁÖ¿äITEMÂ÷ÀÌºñ±³-1_ÀüÈÄ Â÷ÀÌºñ±³ " xfId="1207"/>
    <cellStyle name="C￥AØ_AO¿aITEMA÷AIºn±³-2_AuEA A÷AIºn±³ " xfId="1208"/>
    <cellStyle name="Ç¥ÁØ_ÁÖ¿äITEMÂ÷ÀÌºñ±³-2_ÀüÈÄ Â÷ÀÌºñ±³ " xfId="1209"/>
    <cellStyle name="C￥AØ_Ao¿øCoE² " xfId="1210"/>
    <cellStyle name="Ç¥ÁØ_ÅõÀÚÁý°èÇ¥ " xfId="1211"/>
    <cellStyle name="C￥AØ_Aß±a≫y≫e°eE¹ " xfId="1212"/>
    <cellStyle name="Ç¥ÁØ_ÀüÈÄ Â÷ÀÌºñ±³ " xfId="1213"/>
    <cellStyle name="C￥AØ_AuEAITEMA÷AIºn±³-1 " xfId="1214"/>
    <cellStyle name="Ç¥ÁØ_ÀüÈÄITEMÂ÷ÀÌºñ±³-1 " xfId="1215"/>
    <cellStyle name="C￥AØ_AuEAITEMA÷AIºn±³-2 " xfId="1216"/>
    <cellStyle name="Ç¥ÁØ_ÀüÈÄITEMÂ÷ÀÌºñ±³-2 " xfId="1217"/>
    <cellStyle name="C￥AØ_Ay°e00¿i" xfId="1218"/>
    <cellStyle name="Ç¥ÁØ_BRK¿ø´Ü.XLS " xfId="1219"/>
    <cellStyle name="C￥AØ_C￥1_¿ø´UA§ " xfId="1220"/>
    <cellStyle name="Ç¥ÁØ_Ç¥1_¿ø´ÜÀ§ " xfId="1221"/>
    <cellStyle name="C￥AØ_C￥2_¿ø´UA§ " xfId="1222"/>
    <cellStyle name="Ç¥ÁØ_Ç¥2_¿ø´ÜÀ§ " xfId="1223"/>
    <cellStyle name="C￥AØ_C￥3_¿ø´UA§ " xfId="1224"/>
    <cellStyle name="Ç¥ÁØ_Ç¥3_¿ø´ÜÀ§ " xfId="1225"/>
    <cellStyle name="C￥AØ_C￥4_¿ø´UA§ " xfId="1226"/>
    <cellStyle name="Ç¥ÁØ_Ç¥4_¿ø´ÜÀ§ " xfId="1227"/>
    <cellStyle name="C￥AØ_C￥Ao " xfId="1228"/>
    <cellStyle name="Ç¥ÁØ_CD-ROM " xfId="1229"/>
    <cellStyle name="C￥AØ_CuA¶Au_1_10¿u2WA¸ºI " xfId="1230"/>
    <cellStyle name="Ç¥ÁØ_ÇùÁ¶Àü_96°èÈ¹ " xfId="1231"/>
    <cellStyle name="C￥AØ_CuA¶Au_AoAO°eE¹ " xfId="1232"/>
    <cellStyle name="Ç¥ÁØ_EFÀüÈÄÃßÁ¤¿ø´ÜÀ§ " xfId="1233"/>
    <cellStyle name="C￥AØ_F006-1A÷ " xfId="1234"/>
    <cellStyle name="Ç¥ÁØ_H1 ´ë XG ¿ø´ÜÀ§ " xfId="1235"/>
    <cellStyle name="C￥AØ_H1VSXGAßA¤¿ø´UA§_¿ø´UA§ " xfId="1236"/>
    <cellStyle name="Ç¥ÁØ_H1VSXGÃßÁ¤¿ø´ÜÀ§_¿ø´ÜÀ§ " xfId="1237"/>
    <cellStyle name="C￥AØ_KD LIST_¿ø´UA§ " xfId="1238"/>
    <cellStyle name="Ç¥ÁØ_KD LIST_¿ø´ÜÀ§ " xfId="1239"/>
    <cellStyle name="C￥AØ_KD LIST_AuEA A÷AIºn±³ " xfId="1240"/>
    <cellStyle name="Ç¥ÁØ_KD LIST_ÀüÈÄ Â÷ÀÌºñ±³ " xfId="1241"/>
    <cellStyle name="C￥AØ_KPI¾÷A¼ " xfId="1242"/>
    <cellStyle name="Ç¥ÁØ_laroux_°³¹ßÀÏÁ¤ " xfId="1243"/>
    <cellStyle name="C￥AØ_laroux_°³¹ßAIA¤  (2)_°³¹ßAIA¤ " xfId="1244"/>
    <cellStyle name="Ç¥ÁØ_laroux_°³¹ßÀÏÁ¤  (2)_°³¹ßÀÏÁ¤ " xfId="1245"/>
    <cellStyle name="C￥AØ_laroux_°øAa°³¼± " xfId="1246"/>
    <cellStyle name="Ç¥ÁØ_laroux_1_°³¹ßÀÏÁ¤ " xfId="1247"/>
    <cellStyle name="C￥AØ_laroux_2_°³¹ßAIA¤ " xfId="1248"/>
    <cellStyle name="Ç¥ÁØ_laroux_2_°³¹ßÀÏÁ¤ " xfId="1249"/>
    <cellStyle name="C￥AØ_LX A÷AIºn±³_¿ø´UA§ " xfId="1250"/>
    <cellStyle name="Ç¥ÁØ_LX Â÷ÀÌºñ±³_¿ø´ÜÀ§ " xfId="1251"/>
    <cellStyle name="C￥AØ_LX A÷AIºn±³_AuEA A÷AIºn±³ " xfId="1252"/>
    <cellStyle name="Ç¥ÁØ_LX Â÷ÀÌºñ±³_ÀüÈÄ Â÷ÀÌºñ±³ " xfId="1253"/>
    <cellStyle name="C￥AØ_LXLZ3.0 " xfId="1254"/>
    <cellStyle name="Ç¥ÁØ_LXLZ3.0 " xfId="1255"/>
    <cellStyle name="C￥AØ_LXLZ3.5 " xfId="1256"/>
    <cellStyle name="Ç¥ÁØ_LXLZ3.5 " xfId="1257"/>
    <cellStyle name="C￥AØ_LXLZ4.5 " xfId="1258"/>
    <cellStyle name="Ç¥ÁØ_LXLZ4.5 " xfId="1259"/>
    <cellStyle name="C￥AØ_LXLZEXH_AuEA A÷AIºn±³ " xfId="1260"/>
    <cellStyle name="Ç¥ÁØ_LXLZEXH_ÀüÈÄ Â÷ÀÌºñ±³ " xfId="1261"/>
    <cellStyle name="C￥AØ_lx-taxi " xfId="1262"/>
    <cellStyle name="Ç¥ÁØ_lx-taxi " xfId="1263"/>
    <cellStyle name="C￥AØ_lx-taxi _±¸¸A½CAu " xfId="1264"/>
    <cellStyle name="Ç¥ÁØ_LZ3.5´ë4.5_ÀüÈÄ Â÷ÀÌºñ±³ " xfId="1265"/>
    <cellStyle name="C￥AØ_M105CDT " xfId="1266"/>
    <cellStyle name="Ç¥ÁØ_M105CDT " xfId="1267"/>
    <cellStyle name="C￥AØ_M107CDT " xfId="1268"/>
    <cellStyle name="Ç¥ÁØ_M107CDT " xfId="1269"/>
    <cellStyle name="C￥AØ_MKN-M1.1 " xfId="1270"/>
    <cellStyle name="Ç¥ÁØ_º¯µ¿XG-±¸ºÐ,³»¿ë¼öÁ¤_KDº¯µ¿ " xfId="1271"/>
    <cellStyle name="C￥AØ_º¸°i_KDº?μ¿ " xfId="1272"/>
    <cellStyle name="Ç¥ÁØ_º¸°í_KDº¯µ¿ " xfId="1273"/>
    <cellStyle name="C￥AØ_º≫ºIA¶A÷ " xfId="1274"/>
    <cellStyle name="Ç¥ÁØ_ºñ±³    " xfId="1275"/>
    <cellStyle name="C￥AØ_OPTIONºnA² " xfId="1276"/>
    <cellStyle name="Ç¥ÁØ_PARTº° SALES_Àç °í " xfId="1277"/>
    <cellStyle name="C￥AØ_RR1¾E " xfId="1278"/>
    <cellStyle name="Ç¥ÁØ_Sheet1(2)_¿ø´ÜÀ§ " xfId="1279"/>
    <cellStyle name="C￥AØ_Sheet1_¿ø´UA§ " xfId="1280"/>
    <cellStyle name="Ç¥ÁØ_Sheet1_¿ø´ÜÀ§ " xfId="1281"/>
    <cellStyle name="C￥AØ_Sheet1_¿μ¾÷CoE² " xfId="1282"/>
    <cellStyle name="Ç¥ÁØ_Sheet1_BRK¿ø´Ü.XLS " xfId="1283"/>
    <cellStyle name="C￥AØ_Sheet1_CO¸RE­¾E " xfId="1284"/>
    <cellStyle name="Ç¥ÁØ_Sheet1_CON¿ø´Ü.XLS " xfId="1285"/>
    <cellStyle name="C￥AØ_Sheet1_EF PAD " xfId="1286"/>
    <cellStyle name="Ç¥ÁØ_SMG-CKD-d1.1 " xfId="1287"/>
    <cellStyle name="C￥AØ_USAGL_¿ø´UA§ " xfId="1288"/>
    <cellStyle name="Ç¥ÁØ_USAGL_¿ø´ÜÀ§ " xfId="1289"/>
    <cellStyle name="C￥AØ_V10 VARIATION MODEL SOP TIMING " xfId="1290"/>
    <cellStyle name="Ç¥ÁØ_WIPER " xfId="1291"/>
    <cellStyle name="C￥AØ_WIRING " xfId="1292"/>
    <cellStyle name="Ç¥ÁØ_WIRING " xfId="1293"/>
    <cellStyle name="C￥AØ_WIRING _±¸¸A½CAu " xfId="1294"/>
    <cellStyle name="Ç¥ÁØ_XD ÃÖÁ¾ÀÏÁ¤ " xfId="1295"/>
    <cellStyle name="C￥AØ_XD±aAØ " xfId="1296"/>
    <cellStyle name="Ç¥ÁØ_XD±âÁØ " xfId="1297"/>
    <cellStyle name="C￥AØ_XG¿ø´UA§ " xfId="1298"/>
    <cellStyle name="Ç¥ÁØ_XG¿ø´ÜÀ§ " xfId="1299"/>
    <cellStyle name="C￥AØ_XG¿ø´UA§(2A÷°e≫e) " xfId="1300"/>
    <cellStyle name="Ç¥ÁØ_XG3Â÷°è»ê¿ø´ÜÀ§ " xfId="1301"/>
    <cellStyle name="C￥AØ_XG3A÷°e≫e¿ø´UA§ " xfId="1302"/>
    <cellStyle name="Calc Currency (0)" xfId="1303"/>
    <cellStyle name="Calculation" xfId="1304"/>
    <cellStyle name="category" xfId="1305"/>
    <cellStyle name="Check Cell" xfId="1306"/>
    <cellStyle name="comma zerodec" xfId="1307"/>
    <cellStyle name="CommaP" xfId="1308"/>
    <cellStyle name="Currency1" xfId="1309"/>
    <cellStyle name="ÇYÁO_?1»e?äA» " xfId="1310"/>
    <cellStyle name="Date" xfId="1311"/>
    <cellStyle name="Date 1" xfId="1312"/>
    <cellStyle name="Dezimal [0]_laroux" xfId="1313"/>
    <cellStyle name="Dezimal_laroux" xfId="1314"/>
    <cellStyle name="Dollar (zero dec)" xfId="1315"/>
    <cellStyle name="ᲲéᴲéᶲéḲéẲéἲéᾲé′é₲éℲé↲é" xfId="1316"/>
    <cellStyle name="Emphasis 1" xfId="1317"/>
    <cellStyle name="Emphasis 2" xfId="1318"/>
    <cellStyle name="Emphasis 3" xfId="1319"/>
    <cellStyle name="ency [0]_Channel Table" xfId="1320"/>
    <cellStyle name="Explanatory Text" xfId="1321"/>
    <cellStyle name="Fixed" xfId="1324"/>
    <cellStyle name="Good" xfId="1325"/>
    <cellStyle name="Good 2" xfId="1326"/>
    <cellStyle name="Good 3" xfId="1327"/>
    <cellStyle name="Grey" xfId="1328"/>
    <cellStyle name="HEADER" xfId="1329"/>
    <cellStyle name="Header1" xfId="1330"/>
    <cellStyle name="Header2" xfId="1331"/>
    <cellStyle name="Heading 1" xfId="1332"/>
    <cellStyle name="Heading 2" xfId="1333"/>
    <cellStyle name="Heading 3" xfId="1334"/>
    <cellStyle name="Heading 4" xfId="1335"/>
    <cellStyle name="Heading1" xfId="1336"/>
    <cellStyle name="Heading2" xfId="1337"/>
    <cellStyle name="iles|_x0005_h" xfId="1338"/>
    <cellStyle name="Input" xfId="1339"/>
    <cellStyle name="Input [yellow]" xfId="1340"/>
    <cellStyle name="KAGE" xfId="1341"/>
    <cellStyle name="les" xfId="1342"/>
    <cellStyle name="Linked Cell" xfId="1343"/>
    <cellStyle name="mhcha" xfId="1344"/>
    <cellStyle name="Model" xfId="1345"/>
    <cellStyle name="Moeda [0]_aola" xfId="1346"/>
    <cellStyle name="Moeda_aola" xfId="1347"/>
    <cellStyle name="Moneda [0]_FAXE" xfId="1348"/>
    <cellStyle name="Moneda_FAXE" xfId="1349"/>
    <cellStyle name="Neutral" xfId="1350"/>
    <cellStyle name="Neutral 2" xfId="1351"/>
    <cellStyle name="Neutral 3" xfId="1352"/>
    <cellStyle name="no dec" xfId="1353"/>
    <cellStyle name="Non défini" xfId="1354"/>
    <cellStyle name="Normal - Style1" xfId="1355"/>
    <cellStyle name="Normal - Style2" xfId="1356"/>
    <cellStyle name="Normal - Style3" xfId="1357"/>
    <cellStyle name="Normal - Style4" xfId="1358"/>
    <cellStyle name="Normal - Style5" xfId="1359"/>
    <cellStyle name="Normal - Style6" xfId="1360"/>
    <cellStyle name="Normal - Style7" xfId="1361"/>
    <cellStyle name="Normal - Style8" xfId="1362"/>
    <cellStyle name="Normal1" xfId="1363"/>
    <cellStyle name="Normal2" xfId="1364"/>
    <cellStyle name="Normal3" xfId="1365"/>
    <cellStyle name="Normal4" xfId="1366"/>
    <cellStyle name="Note" xfId="1367"/>
    <cellStyle name="o??귟 [0.00]_PRODUCT DETAIL Q1" xfId="1368"/>
    <cellStyle name="Output" xfId="1369"/>
    <cellStyle name="PE_1?" xfId="1370"/>
    <cellStyle name="Percent [2]" xfId="1371"/>
    <cellStyle name="R?" xfId="1372"/>
    <cellStyle name="SAM" xfId="1373"/>
    <cellStyle name="SAPBEXaggData" xfId="1374"/>
    <cellStyle name="SAPBEXaggData 2" xfId="1375"/>
    <cellStyle name="SAPBEXaggData 3" xfId="1376"/>
    <cellStyle name="SAPBEXaggData_@09년 러시아창호손익조회" xfId="1377"/>
    <cellStyle name="SAPBEXaggDataEmph" xfId="1378"/>
    <cellStyle name="SAPBEXaggItem" xfId="1379"/>
    <cellStyle name="SAPBEXaggItem 2" xfId="1380"/>
    <cellStyle name="SAPBEXaggItem 3" xfId="1381"/>
    <cellStyle name="SAPBEXaggItem_@09년 러시아창호손익조회" xfId="1382"/>
    <cellStyle name="SAPBEXaggItemX" xfId="1383"/>
    <cellStyle name="SAPBEXchaText" xfId="1384"/>
    <cellStyle name="SAPBEXchaText 2" xfId="1385"/>
    <cellStyle name="SAPBEXchaText 3" xfId="1386"/>
    <cellStyle name="SAPBEXchaText_@09년 러시아창호손익조회" xfId="1387"/>
    <cellStyle name="SAPBEXexcBad7" xfId="1388"/>
    <cellStyle name="SAPBEXexcBad7 2" xfId="1389"/>
    <cellStyle name="SAPBEXexcBad7 3" xfId="1390"/>
    <cellStyle name="SAPBEXexcBad8" xfId="1391"/>
    <cellStyle name="SAPBEXexcBad8 2" xfId="1392"/>
    <cellStyle name="SAPBEXexcBad8 3" xfId="1393"/>
    <cellStyle name="SAPBEXexcBad9" xfId="1394"/>
    <cellStyle name="SAPBEXexcBad9 2" xfId="1395"/>
    <cellStyle name="SAPBEXexcBad9 3" xfId="1396"/>
    <cellStyle name="SAPBEXexcCritical4" xfId="1397"/>
    <cellStyle name="SAPBEXexcCritical4 2" xfId="1398"/>
    <cellStyle name="SAPBEXexcCritical4 3" xfId="1399"/>
    <cellStyle name="SAPBEXexcCritical5" xfId="1400"/>
    <cellStyle name="SAPBEXexcCritical5 2" xfId="1401"/>
    <cellStyle name="SAPBEXexcCritical5 3" xfId="1402"/>
    <cellStyle name="SAPBEXexcCritical6" xfId="1403"/>
    <cellStyle name="SAPBEXexcCritical6 2" xfId="1404"/>
    <cellStyle name="SAPBEXexcCritical6 3" xfId="1405"/>
    <cellStyle name="SAPBEXexcGood1" xfId="1406"/>
    <cellStyle name="SAPBEXexcGood1 2" xfId="1407"/>
    <cellStyle name="SAPBEXexcGood1 3" xfId="1408"/>
    <cellStyle name="SAPBEXexcGood2" xfId="1409"/>
    <cellStyle name="SAPBEXexcGood2 2" xfId="1410"/>
    <cellStyle name="SAPBEXexcGood2 3" xfId="1411"/>
    <cellStyle name="SAPBEXexcGood3" xfId="1412"/>
    <cellStyle name="SAPBEXexcGood3 2" xfId="1413"/>
    <cellStyle name="SAPBEXexcGood3 3" xfId="1414"/>
    <cellStyle name="SAPBEXfilterDrill" xfId="1415"/>
    <cellStyle name="SAPBEXfilterDrill 2" xfId="1416"/>
    <cellStyle name="SAPBEXfilterDrill 3" xfId="1417"/>
    <cellStyle name="SAPBEXfilterItem" xfId="1418"/>
    <cellStyle name="SAPBEXfilterItem 2" xfId="1419"/>
    <cellStyle name="SAPBEXfilterItem 3" xfId="1420"/>
    <cellStyle name="SAPBEXfilterText" xfId="1421"/>
    <cellStyle name="SAPBEXfilterText 2" xfId="1422"/>
    <cellStyle name="SAPBEXfilterText 3" xfId="1423"/>
    <cellStyle name="SAPBEXformats" xfId="1424"/>
    <cellStyle name="SAPBEXformats 2" xfId="1425"/>
    <cellStyle name="SAPBEXformats 3" xfId="1426"/>
    <cellStyle name="SAPBEXformats_@09년 러시아창호손익조회" xfId="1427"/>
    <cellStyle name="SAPBEXheaderItem" xfId="1428"/>
    <cellStyle name="SAPBEXheaderItem 2" xfId="1429"/>
    <cellStyle name="SAPBEXheaderItem 3" xfId="1430"/>
    <cellStyle name="SAPBEXheaderText" xfId="1431"/>
    <cellStyle name="SAPBEXheaderText 2" xfId="1432"/>
    <cellStyle name="SAPBEXheaderText 3" xfId="1433"/>
    <cellStyle name="SAPBEXHLevel0" xfId="1434"/>
    <cellStyle name="SAPBEXHLevel0 2" xfId="1435"/>
    <cellStyle name="SAPBEXHLevel0 3" xfId="1436"/>
    <cellStyle name="SAPBEXHLevel0X" xfId="1437"/>
    <cellStyle name="SAPBEXHLevel1" xfId="1438"/>
    <cellStyle name="SAPBEXHLevel1 2" xfId="1439"/>
    <cellStyle name="SAPBEXHLevel1 3" xfId="1440"/>
    <cellStyle name="SAPBEXHLevel1X" xfId="1441"/>
    <cellStyle name="SAPBEXHLevel2" xfId="1442"/>
    <cellStyle name="SAPBEXHLevel2 2" xfId="1443"/>
    <cellStyle name="SAPBEXHLevel2 3" xfId="1444"/>
    <cellStyle name="SAPBEXHLevel2X" xfId="1445"/>
    <cellStyle name="SAPBEXHLevel3" xfId="1446"/>
    <cellStyle name="SAPBEXHLevel3 2" xfId="1447"/>
    <cellStyle name="SAPBEXHLevel3 3" xfId="1448"/>
    <cellStyle name="SAPBEXHLevel3X" xfId="1449"/>
    <cellStyle name="SAPBEXinputData" xfId="1450"/>
    <cellStyle name="SAPBEXItemHeader" xfId="1451"/>
    <cellStyle name="SAPBEXresData" xfId="1452"/>
    <cellStyle name="SAPBEXresDataEmph" xfId="1453"/>
    <cellStyle name="SAPBEXresItem" xfId="1454"/>
    <cellStyle name="SAPBEXresItemX" xfId="1455"/>
    <cellStyle name="SAPBEXstdData" xfId="1456"/>
    <cellStyle name="SAPBEXstdData 2" xfId="1457"/>
    <cellStyle name="SAPBEXstdData 3" xfId="1458"/>
    <cellStyle name="SAPBEXstdData_@09년 러시아창호손익조회" xfId="1459"/>
    <cellStyle name="SAPBEXstdDataEmph" xfId="1460"/>
    <cellStyle name="SAPBEXstdItem" xfId="1461"/>
    <cellStyle name="SAPBEXstdItem 2" xfId="1462"/>
    <cellStyle name="SAPBEXstdItem 3" xfId="1463"/>
    <cellStyle name="SAPBEXstdItem_@09년 러시아창호손익조회" xfId="1464"/>
    <cellStyle name="SAPBEXstdItemX" xfId="1465"/>
    <cellStyle name="SAPBEXtitle" xfId="1466"/>
    <cellStyle name="SAPBEXunassignedItem" xfId="1467"/>
    <cellStyle name="SAPBEXunassignedItem 2" xfId="1468"/>
    <cellStyle name="SAPBEXunassignedItem 3" xfId="1469"/>
    <cellStyle name="SAPBEXundefined" xfId="1470"/>
    <cellStyle name="sche|_x0005_" xfId="1471"/>
    <cellStyle name="Separador de milhares [0]_Person" xfId="1472"/>
    <cellStyle name="Separador de milhares_Person" xfId="1473"/>
    <cellStyle name="Sheet Title" xfId="1474"/>
    <cellStyle name="Sheet Title 2" xfId="1475"/>
    <cellStyle name="Sheet Title 3" xfId="1476"/>
    <cellStyle name="Standard_laroux" xfId="1477"/>
    <cellStyle name="STFRM" xfId="1478"/>
    <cellStyle name="subhead" xfId="1479"/>
    <cellStyle name="þ_x001d_ð'&amp;Oy?Hy9_x0008__x000f__x0007_æ_x0007__x0007__x0001__x0001_" xfId="1480"/>
    <cellStyle name="Title" xfId="1481"/>
    <cellStyle name="Total" xfId="1482"/>
    <cellStyle name="UR" xfId="1483"/>
    <cellStyle name="User_Defined_A" xfId="1484"/>
    <cellStyle name="W?rung [0]_laroux" xfId="1485"/>
    <cellStyle name="W?rung_laroux" xfId="1486"/>
    <cellStyle name="Warning Text" xfId="1488"/>
    <cellStyle name="XLS'|_x0005_t" xfId="1489"/>
    <cellStyle name="_x0008_z" xfId="1490"/>
    <cellStyle name="ન࿿ઇ૆૞૩૴ાઝુ૥઻ઢઓહ઩ૣોિૐ૭ઊૅ૶૮૯ઁમભ૵૎࿿૬૒_VBA_PROJECT_CUR" xfId="1491"/>
    <cellStyle name="遽_12錯 " xfId="1492"/>
    <cellStyle name="-_x000a__x0002__x0002_?_x000a__x0012__x0002_z-_x000a_&quot;_x0002_?_x000a_2_x0002_?_x000a_B_x0002_?y [0]_laroux_2_12~3SO2" xfId="1493"/>
    <cellStyle name="訶택?12월당월" xfId="184"/>
    <cellStyle name="訶택?부문별" xfId="185"/>
    <cellStyle name="强调文字颜色 1" xfId="186"/>
    <cellStyle name="强调文字颜色 2" xfId="187"/>
    <cellStyle name="强调文字颜色 3" xfId="188"/>
    <cellStyle name="强调文字颜色 4" xfId="189"/>
    <cellStyle name="强调文字颜色 5" xfId="190"/>
    <cellStyle name="强调文字颜色 6" xfId="191"/>
    <cellStyle name="检查单元格" xfId="619"/>
    <cellStyle name="견»" xfId="192"/>
    <cellStyle name="警告文本" xfId="193"/>
    <cellStyle name="计算" xfId="621"/>
    <cellStyle name="곅´Á" xfId="194"/>
    <cellStyle name="고목표" xfId="195"/>
    <cellStyle name="고정소숫점" xfId="196"/>
    <cellStyle name="고정출력1" xfId="197"/>
    <cellStyle name="고정출력2" xfId="198"/>
    <cellStyle name="괄(계정)" xfId="199"/>
    <cellStyle name="适中" xfId="200"/>
    <cellStyle name="금액" xfId="201"/>
    <cellStyle name="날짜" xfId="202"/>
    <cellStyle name="달러" xfId="203"/>
    <cellStyle name="뒤에 오는 하이퍼링크" xfId="204"/>
    <cellStyle name="똿떓죶Ø괻 [0.00]_PRODUCT DETAIL Q1" xfId="205"/>
    <cellStyle name="똿떓죶Ø괻_PRODUCT DETAIL Q1" xfId="206"/>
    <cellStyle name="똿뗦먛귟 [0.00]_laroux_1g?n " xfId="207"/>
    <cellStyle name="똿뗦먛귟_laroux" xfId="208"/>
    <cellStyle name="链接单元格" xfId="625"/>
    <cellStyle name="룇" xfId="209"/>
    <cellStyle name="룍" xfId="210"/>
    <cellStyle name="메시지" xfId="211"/>
    <cellStyle name="몺" xfId="212"/>
    <cellStyle name="뫁턀틂" xfId="213"/>
    <cellStyle name="뫈" xfId="214"/>
    <cellStyle name="묮뎋 [0.00]_PRODUCT DETAIL Q1" xfId="215"/>
    <cellStyle name="묮뎋_PRODUCT DETAIL Q1" xfId="216"/>
    <cellStyle name="믅됞 [0.00]_laroux" xfId="217"/>
    <cellStyle name="믅됞_laroux" xfId="218"/>
    <cellStyle name="百分比 2" xfId="219"/>
    <cellStyle name="백분율 2" xfId="220"/>
    <cellStyle name="백분율 2 2" xfId="221"/>
    <cellStyle name="백분율 3" xfId="222"/>
    <cellStyle name="普通_格式 " xfId="223"/>
    <cellStyle name="뷭?" xfId="224"/>
    <cellStyle name="사" xfId="225"/>
    <cellStyle name="사후원가" xfId="226"/>
    <cellStyle name="산" xfId="227"/>
    <cellStyle name="常?_利?表" xfId="228"/>
    <cellStyle name="常规 2" xfId="229"/>
    <cellStyle name="常规 3" xfId="230"/>
    <cellStyle name="常规 4" xfId="231"/>
    <cellStyle name="常规 5" xfId="232"/>
    <cellStyle name="常规_(补充)安部长资料-5월(중경지역)자료_DC" xfId="233"/>
    <cellStyle name="새귑[0]_롤痰삠悧 " xfId="234"/>
    <cellStyle name="새귑_롤痰삠悧 " xfId="235"/>
    <cellStyle name="鱔 [0]_渠掘 " xfId="626"/>
    <cellStyle name="鱔_渠掘 " xfId="627"/>
    <cellStyle name="셈迷?XLS!check_filesche|_x0005_" xfId="236"/>
    <cellStyle name="소수1" xfId="237"/>
    <cellStyle name="소수2" xfId="238"/>
    <cellStyle name="输入" xfId="622"/>
    <cellStyle name="输出" xfId="623"/>
    <cellStyle name="숫자(R)" xfId="239"/>
    <cellStyle name="쉼표 [0] 2" xfId="240"/>
    <cellStyle name="쉼표 [0] 2 2" xfId="241"/>
    <cellStyle name="쉼표 [0] 3" xfId="242"/>
    <cellStyle name="쉼표 [0] 3 2" xfId="243"/>
    <cellStyle name="쉼표 [0] 4" xfId="244"/>
    <cellStyle name="쉼표 [0] 5" xfId="245"/>
    <cellStyle name="스타일 1" xfId="246"/>
    <cellStyle name="스타일 10" xfId="247"/>
    <cellStyle name="스타일 100" xfId="248"/>
    <cellStyle name="스타일 101" xfId="249"/>
    <cellStyle name="스타일 102" xfId="250"/>
    <cellStyle name="스타일 103" xfId="251"/>
    <cellStyle name="스타일 104" xfId="252"/>
    <cellStyle name="스타일 105" xfId="253"/>
    <cellStyle name="스타일 106" xfId="254"/>
    <cellStyle name="스타일 107" xfId="255"/>
    <cellStyle name="스타일 108" xfId="256"/>
    <cellStyle name="스타일 109" xfId="257"/>
    <cellStyle name="스타일 11" xfId="258"/>
    <cellStyle name="스타일 110" xfId="259"/>
    <cellStyle name="스타일 111" xfId="260"/>
    <cellStyle name="스타일 112" xfId="261"/>
    <cellStyle name="스타일 113" xfId="262"/>
    <cellStyle name="스타일 114" xfId="263"/>
    <cellStyle name="스타일 115" xfId="264"/>
    <cellStyle name="스타일 116" xfId="265"/>
    <cellStyle name="스타일 117" xfId="266"/>
    <cellStyle name="스타일 118" xfId="267"/>
    <cellStyle name="스타일 119" xfId="268"/>
    <cellStyle name="스타일 12" xfId="269"/>
    <cellStyle name="스타일 120" xfId="270"/>
    <cellStyle name="스타일 121" xfId="271"/>
    <cellStyle name="스타일 122" xfId="272"/>
    <cellStyle name="스타일 123" xfId="273"/>
    <cellStyle name="스타일 124" xfId="274"/>
    <cellStyle name="스타일 125" xfId="275"/>
    <cellStyle name="스타일 126" xfId="276"/>
    <cellStyle name="스타일 127" xfId="277"/>
    <cellStyle name="스타일 128" xfId="278"/>
    <cellStyle name="스타일 129" xfId="279"/>
    <cellStyle name="스타일 13" xfId="280"/>
    <cellStyle name="스타일 130" xfId="281"/>
    <cellStyle name="스타일 131" xfId="282"/>
    <cellStyle name="스타일 132" xfId="283"/>
    <cellStyle name="스타일 133" xfId="284"/>
    <cellStyle name="스타일 134" xfId="285"/>
    <cellStyle name="스타일 135" xfId="286"/>
    <cellStyle name="스타일 136" xfId="287"/>
    <cellStyle name="스타일 137" xfId="288"/>
    <cellStyle name="스타일 138" xfId="289"/>
    <cellStyle name="스타일 139" xfId="290"/>
    <cellStyle name="스타일 14" xfId="291"/>
    <cellStyle name="스타일 140" xfId="292"/>
    <cellStyle name="스타일 141" xfId="293"/>
    <cellStyle name="스타일 142" xfId="294"/>
    <cellStyle name="스타일 143" xfId="295"/>
    <cellStyle name="스타일 144" xfId="296"/>
    <cellStyle name="스타일 145" xfId="297"/>
    <cellStyle name="스타일 146" xfId="298"/>
    <cellStyle name="스타일 147" xfId="299"/>
    <cellStyle name="스타일 148" xfId="300"/>
    <cellStyle name="스타일 149" xfId="301"/>
    <cellStyle name="스타일 15" xfId="302"/>
    <cellStyle name="스타일 150" xfId="303"/>
    <cellStyle name="스타일 151" xfId="304"/>
    <cellStyle name="스타일 152" xfId="305"/>
    <cellStyle name="스타일 153" xfId="306"/>
    <cellStyle name="스타일 154" xfId="307"/>
    <cellStyle name="스타일 155" xfId="308"/>
    <cellStyle name="스타일 156" xfId="309"/>
    <cellStyle name="스타일 157" xfId="310"/>
    <cellStyle name="스타일 158" xfId="311"/>
    <cellStyle name="스타일 159" xfId="312"/>
    <cellStyle name="스타일 16" xfId="313"/>
    <cellStyle name="스타일 160" xfId="314"/>
    <cellStyle name="스타일 161" xfId="315"/>
    <cellStyle name="스타일 162" xfId="316"/>
    <cellStyle name="스타일 163" xfId="317"/>
    <cellStyle name="스타일 164" xfId="318"/>
    <cellStyle name="스타일 165" xfId="319"/>
    <cellStyle name="스타일 166" xfId="320"/>
    <cellStyle name="스타일 167" xfId="321"/>
    <cellStyle name="스타일 168" xfId="322"/>
    <cellStyle name="스타일 169" xfId="323"/>
    <cellStyle name="스타일 17" xfId="324"/>
    <cellStyle name="스타일 170" xfId="325"/>
    <cellStyle name="스타일 171" xfId="326"/>
    <cellStyle name="스타일 172" xfId="327"/>
    <cellStyle name="스타일 173" xfId="328"/>
    <cellStyle name="스타일 174" xfId="329"/>
    <cellStyle name="스타일 175" xfId="330"/>
    <cellStyle name="스타일 176" xfId="331"/>
    <cellStyle name="스타일 177" xfId="332"/>
    <cellStyle name="스타일 178" xfId="333"/>
    <cellStyle name="스타일 179" xfId="334"/>
    <cellStyle name="스타일 18" xfId="335"/>
    <cellStyle name="스타일 180" xfId="336"/>
    <cellStyle name="스타일 181" xfId="337"/>
    <cellStyle name="스타일 182" xfId="338"/>
    <cellStyle name="스타일 183" xfId="339"/>
    <cellStyle name="스타일 184" xfId="340"/>
    <cellStyle name="스타일 185" xfId="341"/>
    <cellStyle name="스타일 186" xfId="342"/>
    <cellStyle name="스타일 187" xfId="343"/>
    <cellStyle name="스타일 188" xfId="344"/>
    <cellStyle name="스타일 189" xfId="345"/>
    <cellStyle name="스타일 19" xfId="346"/>
    <cellStyle name="스타일 190" xfId="347"/>
    <cellStyle name="스타일 191" xfId="348"/>
    <cellStyle name="스타일 192" xfId="349"/>
    <cellStyle name="스타일 193" xfId="350"/>
    <cellStyle name="스타일 194" xfId="351"/>
    <cellStyle name="스타일 195" xfId="352"/>
    <cellStyle name="스타일 196" xfId="353"/>
    <cellStyle name="스타일 197" xfId="354"/>
    <cellStyle name="스타일 198" xfId="355"/>
    <cellStyle name="스타일 199" xfId="356"/>
    <cellStyle name="스타일 2" xfId="357"/>
    <cellStyle name="스타일 20" xfId="358"/>
    <cellStyle name="스타일 200" xfId="359"/>
    <cellStyle name="스타일 201" xfId="360"/>
    <cellStyle name="스타일 202" xfId="361"/>
    <cellStyle name="스타일 203" xfId="362"/>
    <cellStyle name="스타일 204" xfId="363"/>
    <cellStyle name="스타일 205" xfId="364"/>
    <cellStyle name="스타일 206" xfId="365"/>
    <cellStyle name="스타일 207" xfId="366"/>
    <cellStyle name="스타일 208" xfId="367"/>
    <cellStyle name="스타일 209" xfId="368"/>
    <cellStyle name="스타일 21" xfId="369"/>
    <cellStyle name="스타일 210" xfId="370"/>
    <cellStyle name="스타일 211" xfId="371"/>
    <cellStyle name="스타일 212" xfId="372"/>
    <cellStyle name="스타일 213" xfId="373"/>
    <cellStyle name="스타일 214" xfId="374"/>
    <cellStyle name="스타일 215" xfId="375"/>
    <cellStyle name="스타일 216" xfId="376"/>
    <cellStyle name="스타일 217" xfId="377"/>
    <cellStyle name="스타일 218" xfId="378"/>
    <cellStyle name="스타일 219" xfId="379"/>
    <cellStyle name="스타일 22" xfId="380"/>
    <cellStyle name="스타일 220" xfId="381"/>
    <cellStyle name="스타일 221" xfId="382"/>
    <cellStyle name="스타일 222" xfId="383"/>
    <cellStyle name="스타일 223" xfId="384"/>
    <cellStyle name="스타일 224" xfId="385"/>
    <cellStyle name="스타일 225" xfId="386"/>
    <cellStyle name="스타일 226" xfId="387"/>
    <cellStyle name="스타일 227" xfId="388"/>
    <cellStyle name="스타일 228" xfId="389"/>
    <cellStyle name="스타일 229" xfId="390"/>
    <cellStyle name="스타일 23" xfId="391"/>
    <cellStyle name="스타일 230" xfId="392"/>
    <cellStyle name="스타일 231" xfId="393"/>
    <cellStyle name="스타일 232" xfId="394"/>
    <cellStyle name="스타일 233" xfId="395"/>
    <cellStyle name="스타일 234" xfId="396"/>
    <cellStyle name="스타일 235" xfId="397"/>
    <cellStyle name="스타일 236" xfId="398"/>
    <cellStyle name="스타일 237" xfId="399"/>
    <cellStyle name="스타일 238" xfId="400"/>
    <cellStyle name="스타일 239" xfId="401"/>
    <cellStyle name="스타일 24" xfId="402"/>
    <cellStyle name="스타일 240" xfId="403"/>
    <cellStyle name="스타일 241" xfId="404"/>
    <cellStyle name="스타일 242" xfId="405"/>
    <cellStyle name="스타일 243" xfId="406"/>
    <cellStyle name="스타일 244" xfId="407"/>
    <cellStyle name="스타일 245" xfId="408"/>
    <cellStyle name="스타일 246" xfId="409"/>
    <cellStyle name="스타일 247" xfId="410"/>
    <cellStyle name="스타일 248" xfId="411"/>
    <cellStyle name="스타일 249" xfId="412"/>
    <cellStyle name="스타일 25" xfId="413"/>
    <cellStyle name="스타일 250" xfId="414"/>
    <cellStyle name="스타일 251" xfId="415"/>
    <cellStyle name="스타일 252" xfId="416"/>
    <cellStyle name="스타일 253" xfId="417"/>
    <cellStyle name="스타일 254" xfId="418"/>
    <cellStyle name="스타일 255" xfId="419"/>
    <cellStyle name="스타일 26" xfId="420"/>
    <cellStyle name="스타일 27" xfId="421"/>
    <cellStyle name="스타일 28" xfId="422"/>
    <cellStyle name="스타일 29" xfId="423"/>
    <cellStyle name="스타일 3" xfId="424"/>
    <cellStyle name="스타일 30" xfId="425"/>
    <cellStyle name="스타일 31" xfId="426"/>
    <cellStyle name="스타일 32" xfId="427"/>
    <cellStyle name="스타일 33" xfId="428"/>
    <cellStyle name="스타일 34" xfId="429"/>
    <cellStyle name="스타일 35" xfId="430"/>
    <cellStyle name="스타일 36" xfId="431"/>
    <cellStyle name="스타일 37" xfId="432"/>
    <cellStyle name="스타일 38" xfId="433"/>
    <cellStyle name="스타일 39" xfId="434"/>
    <cellStyle name="스타일 4" xfId="435"/>
    <cellStyle name="스타일 40" xfId="436"/>
    <cellStyle name="스타일 41" xfId="437"/>
    <cellStyle name="스타일 42" xfId="438"/>
    <cellStyle name="스타일 43" xfId="439"/>
    <cellStyle name="스타일 44" xfId="440"/>
    <cellStyle name="스타일 45" xfId="441"/>
    <cellStyle name="스타일 46" xfId="442"/>
    <cellStyle name="스타일 47" xfId="443"/>
    <cellStyle name="스타일 48" xfId="444"/>
    <cellStyle name="스타일 49" xfId="445"/>
    <cellStyle name="스타일 5" xfId="446"/>
    <cellStyle name="스타일 50" xfId="447"/>
    <cellStyle name="스타일 51" xfId="448"/>
    <cellStyle name="스타일 52" xfId="449"/>
    <cellStyle name="스타일 53" xfId="450"/>
    <cellStyle name="스타일 54" xfId="451"/>
    <cellStyle name="스타일 55" xfId="452"/>
    <cellStyle name="스타일 56" xfId="453"/>
    <cellStyle name="스타일 57" xfId="454"/>
    <cellStyle name="스타일 58" xfId="455"/>
    <cellStyle name="스타일 59" xfId="456"/>
    <cellStyle name="스타일 6" xfId="457"/>
    <cellStyle name="스타일 60" xfId="458"/>
    <cellStyle name="스타일 61" xfId="459"/>
    <cellStyle name="스타일 62" xfId="460"/>
    <cellStyle name="스타일 63" xfId="461"/>
    <cellStyle name="스타일 64" xfId="462"/>
    <cellStyle name="스타일 65" xfId="463"/>
    <cellStyle name="스타일 66" xfId="464"/>
    <cellStyle name="스타일 67" xfId="465"/>
    <cellStyle name="스타일 68" xfId="466"/>
    <cellStyle name="스타일 69" xfId="467"/>
    <cellStyle name="스타일 7" xfId="468"/>
    <cellStyle name="스타일 70" xfId="469"/>
    <cellStyle name="스타일 71" xfId="470"/>
    <cellStyle name="스타일 72" xfId="471"/>
    <cellStyle name="스타일 73" xfId="472"/>
    <cellStyle name="스타일 74" xfId="473"/>
    <cellStyle name="스타일 75" xfId="474"/>
    <cellStyle name="스타일 76" xfId="475"/>
    <cellStyle name="스타일 77" xfId="476"/>
    <cellStyle name="스타일 78" xfId="477"/>
    <cellStyle name="스타일 79" xfId="478"/>
    <cellStyle name="스타일 8" xfId="479"/>
    <cellStyle name="스타일 80" xfId="480"/>
    <cellStyle name="스타일 81" xfId="481"/>
    <cellStyle name="스타일 82" xfId="482"/>
    <cellStyle name="스타일 83" xfId="483"/>
    <cellStyle name="스타일 84" xfId="484"/>
    <cellStyle name="스타일 85" xfId="485"/>
    <cellStyle name="스타일 86" xfId="486"/>
    <cellStyle name="스타일 87" xfId="487"/>
    <cellStyle name="스타일 88" xfId="488"/>
    <cellStyle name="스타일 89" xfId="489"/>
    <cellStyle name="스타일 9" xfId="490"/>
    <cellStyle name="스타일 90" xfId="491"/>
    <cellStyle name="스타일 91" xfId="492"/>
    <cellStyle name="스타일 92" xfId="493"/>
    <cellStyle name="스타일 93" xfId="494"/>
    <cellStyle name="스타일 94" xfId="495"/>
    <cellStyle name="스타일 95" xfId="496"/>
    <cellStyle name="스타일 96" xfId="497"/>
    <cellStyle name="스타일 97" xfId="498"/>
    <cellStyle name="스타일 98" xfId="499"/>
    <cellStyle name="스타일 99" xfId="500"/>
    <cellStyle name="안건회계법인" xfId="501"/>
    <cellStyle name="样式 1" xfId="606"/>
    <cellStyle name="样式 10" xfId="607"/>
    <cellStyle name="样式 11" xfId="608"/>
    <cellStyle name="样式 12" xfId="609"/>
    <cellStyle name="样式 13" xfId="610"/>
    <cellStyle name="样式 2" xfId="611"/>
    <cellStyle name="样式 3" xfId="612"/>
    <cellStyle name="样式 4" xfId="613"/>
    <cellStyle name="样式 5" xfId="614"/>
    <cellStyle name="样式 6" xfId="615"/>
    <cellStyle name="样式 7" xfId="616"/>
    <cellStyle name="样式 8" xfId="617"/>
    <cellStyle name="样式 9" xfId="618"/>
    <cellStyle name="없" xfId="502"/>
    <cellStyle name="없_(121230) 13년 TA과제 종합 정리(창호사업부)_생산기술" xfId="503"/>
    <cellStyle name="없_1) 국내PL창_생산기술" xfId="504"/>
    <cellStyle name="없_Sheet1" xfId="505"/>
    <cellStyle name="없_Sheet2" xfId="506"/>
    <cellStyle name="없_Sheet3" xfId="507"/>
    <cellStyle name="嚥돝置" xfId="508"/>
    <cellStyle name="영표" xfId="509"/>
    <cellStyle name="霓付 [0]_2-1" xfId="510"/>
    <cellStyle name="霓付_2-1" xfId="511"/>
    <cellStyle name="吾睇?INCOM1" xfId="512"/>
    <cellStyle name="吾睇?INCOM10" xfId="513"/>
    <cellStyle name="吾睇?INCOM2" xfId="514"/>
    <cellStyle name="吾睇?INCOM3" xfId="515"/>
    <cellStyle name="吾睇?INCOM4" xfId="516"/>
    <cellStyle name="吾睇?INCOM5" xfId="517"/>
    <cellStyle name="吾睇?INCOM6" xfId="518"/>
    <cellStyle name="吾睇?INCOM7" xfId="519"/>
    <cellStyle name="吾睇?INCOM8" xfId="520"/>
    <cellStyle name="吾睇?INCOM9" xfId="521"/>
    <cellStyle name="吾睇?PRIB11" xfId="522"/>
    <cellStyle name="㿈준_97계획(총매출) " xfId="1494"/>
    <cellStyle name="巍? [0]_渠?掘 " xfId="523"/>
    <cellStyle name="巍?_渠?掘 " xfId="524"/>
    <cellStyle name="巍葆 [0]_渠掘 " xfId="525"/>
    <cellStyle name="巍葆_渠掘 " xfId="526"/>
    <cellStyle name="원" xfId="527"/>
    <cellStyle name="원_@@@ 중장기전략최종(5.30_최종)" xfId="528"/>
    <cellStyle name="원_@05년사업계획M" xfId="529"/>
    <cellStyle name="원_06년 건재 손익계산서_계획_1.12" xfId="530"/>
    <cellStyle name="원_기획요청" xfId="531"/>
    <cellStyle name="원_매출실적" xfId="532"/>
    <cellStyle name="월당월 (2)" xfId="533"/>
    <cellStyle name="자리수" xfId="534"/>
    <cellStyle name="자리수0" xfId="535"/>
    <cellStyle name="쟈" xfId="536"/>
    <cellStyle name="쟑" xfId="537"/>
    <cellStyle name="제목1" xfId="538"/>
    <cellStyle name="제목2" xfId="539"/>
    <cellStyle name="좬À" xfId="540"/>
    <cellStyle name="注释" xfId="541"/>
    <cellStyle name="줡" xfId="542"/>
    <cellStyle name="지정되지 않음" xfId="543"/>
    <cellStyle name="짔픀궸몷쇁윀겹곂좬릭" xfId="544"/>
    <cellStyle name="쭾" xfId="545"/>
    <cellStyle name="差" xfId="546"/>
    <cellStyle name="差_11-02-12 ★2010年 매출(新)1" xfId="547"/>
    <cellStyle name="差_11-02-15 2010년 전략합의 방지산" xfId="548"/>
    <cellStyle name="差_11-05-23 ○중국창호 중장기 계획관련 자료들★_작성,수정중" xfId="549"/>
    <cellStyle name="差_战略房地产" xfId="551"/>
    <cellStyle name="差_华北确定" xfId="550"/>
    <cellStyle name="钎霖_1-11" xfId="624"/>
    <cellStyle name="千分位[0]_laroux" xfId="552"/>
    <cellStyle name="千分位_laroux" xfId="553"/>
    <cellStyle name="千位[0]_laroux" xfId="554"/>
    <cellStyle name="千位_laroux" xfId="555"/>
    <cellStyle name="千位分隔 2" xfId="556"/>
    <cellStyle name="千位分隔 3" xfId="557"/>
    <cellStyle name="千位分隔 4" xfId="558"/>
    <cellStyle name="千位分隔 5" xfId="559"/>
    <cellStyle name="千位分隔[0]_05년하반기 예상실적" xfId="560"/>
    <cellStyle name="千位分隔_장식재월별(최종건-매출양)-중분류" xfId="561"/>
    <cellStyle name="출 (한장)" xfId="562"/>
    <cellStyle name="콤마 [0]" xfId="563"/>
    <cellStyle name="콤마(천)" xfId="564"/>
    <cellStyle name="콤마,_x0005__x0014_" xfId="565"/>
    <cellStyle name="콤마_ " xfId="566"/>
    <cellStyle name="쾁" xfId="567"/>
    <cellStyle name="톼" xfId="568"/>
    <cellStyle name="팒" xfId="569"/>
    <cellStyle name="烹拳 [0]_2-1" xfId="570"/>
    <cellStyle name="烹拳_2-1" xfId="571"/>
    <cellStyle name="퍼센트" xfId="572"/>
    <cellStyle name="표10" xfId="573"/>
    <cellStyle name="표13" xfId="574"/>
    <cellStyle name="标题" xfId="601"/>
    <cellStyle name="标题 1" xfId="602"/>
    <cellStyle name="标题 2" xfId="603"/>
    <cellStyle name="标题 3" xfId="604"/>
    <cellStyle name="标题 4" xfId="605"/>
    <cellStyle name="표준" xfId="0" builtinId="0"/>
    <cellStyle name="표준 2" xfId="575"/>
    <cellStyle name="표준 2 2" xfId="576"/>
    <cellStyle name="표준 2 3" xfId="577"/>
    <cellStyle name="표준 3" xfId="578"/>
    <cellStyle name="표준 3 2" xfId="579"/>
    <cellStyle name="표준 4" xfId="580"/>
    <cellStyle name="표준 4 2" xfId="581"/>
    <cellStyle name="표준 5" xfId="582"/>
    <cellStyle name="표준 5 2" xfId="583"/>
    <cellStyle name="표준 6" xfId="584"/>
    <cellStyle name="표준 6 2" xfId="585"/>
    <cellStyle name="표준 7" xfId="586"/>
    <cellStyle name="표준 8" xfId="1"/>
    <cellStyle name="표준 9" xfId="2"/>
    <cellStyle name="標準_Akia(F）-8" xfId="587"/>
    <cellStyle name="표준영문" xfId="588"/>
    <cellStyle name="프로젝트개발UNIT" xfId="589"/>
    <cellStyle name="하이퍼링크" xfId="1495" builtinId="8"/>
    <cellStyle name="하이퍼링크 2" xfId="1496"/>
    <cellStyle name="합산" xfId="590"/>
    <cellStyle name="解释性文本" xfId="591"/>
    <cellStyle name="好" xfId="592"/>
    <cellStyle name="好_11-02-12 ★2010年 매출(新)1" xfId="593"/>
    <cellStyle name="好_11-02-15 2010년 전략합의 방지산" xfId="594"/>
    <cellStyle name="好_11-05-23 ○중국창호 중장기 계획관련 자료들★_작성,수정중" xfId="595"/>
    <cellStyle name="好_战略房地产" xfId="597"/>
    <cellStyle name="好_华北确定" xfId="596"/>
    <cellStyle name="홓" xfId="598"/>
    <cellStyle name="화폐기호" xfId="599"/>
    <cellStyle name="화폐기호0" xfId="600"/>
    <cellStyle name="汇总" xfId="620"/>
  </cellStyles>
  <dxfs count="50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414130</xdr:colOff>
      <xdr:row>28</xdr:row>
      <xdr:rowOff>193936</xdr:rowOff>
    </xdr:from>
    <xdr:to>
      <xdr:col>9</xdr:col>
      <xdr:colOff>405818</xdr:colOff>
      <xdr:row>46</xdr:row>
      <xdr:rowOff>18152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9179" t="15757" r="74422" b="29378"/>
        <a:stretch>
          <a:fillRect/>
        </a:stretch>
      </xdr:blipFill>
      <xdr:spPr bwMode="auto">
        <a:xfrm>
          <a:off x="7586869" y="6049740"/>
          <a:ext cx="2054058" cy="35513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9</xdr:col>
      <xdr:colOff>141561</xdr:colOff>
      <xdr:row>28</xdr:row>
      <xdr:rowOff>64628</xdr:rowOff>
    </xdr:from>
    <xdr:to>
      <xdr:col>9</xdr:col>
      <xdr:colOff>474376</xdr:colOff>
      <xdr:row>30</xdr:row>
      <xdr:rowOff>10840</xdr:rowOff>
    </xdr:to>
    <xdr:sp macro="" textlink="">
      <xdr:nvSpPr>
        <xdr:cNvPr id="20" name="타원 19"/>
        <xdr:cNvSpPr/>
      </xdr:nvSpPr>
      <xdr:spPr>
        <a:xfrm>
          <a:off x="9061443" y="6070981"/>
          <a:ext cx="332815" cy="372035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8</xdr:col>
      <xdr:colOff>1283461</xdr:colOff>
      <xdr:row>26</xdr:row>
      <xdr:rowOff>208308</xdr:rowOff>
    </xdr:from>
    <xdr:ext cx="674224" cy="336246"/>
    <xdr:sp macro="" textlink="">
      <xdr:nvSpPr>
        <xdr:cNvPr id="21" name="TextBox 20"/>
        <xdr:cNvSpPr txBox="1"/>
      </xdr:nvSpPr>
      <xdr:spPr>
        <a:xfrm>
          <a:off x="8836226" y="5788837"/>
          <a:ext cx="674224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100" b="1">
              <a:solidFill>
                <a:srgbClr val="C00000"/>
              </a:solidFill>
            </a:rPr>
            <a:t>① </a:t>
          </a:r>
          <a:r>
            <a:rPr lang="en-US" altLang="ko-KR" sz="1100" b="1">
              <a:solidFill>
                <a:srgbClr val="C00000"/>
              </a:solidFill>
            </a:rPr>
            <a:t>Click!</a:t>
          </a:r>
          <a:endParaRPr lang="ko-KR" altLang="en-US" sz="1100" b="1">
            <a:solidFill>
              <a:srgbClr val="C00000"/>
            </a:solidFill>
          </a:endParaRPr>
        </a:p>
      </xdr:txBody>
    </xdr:sp>
    <xdr:clientData/>
  </xdr:oneCellAnchor>
  <xdr:twoCellAnchor>
    <xdr:from>
      <xdr:col>8</xdr:col>
      <xdr:colOff>209533</xdr:colOff>
      <xdr:row>34</xdr:row>
      <xdr:rowOff>87040</xdr:rowOff>
    </xdr:from>
    <xdr:to>
      <xdr:col>8</xdr:col>
      <xdr:colOff>442619</xdr:colOff>
      <xdr:row>35</xdr:row>
      <xdr:rowOff>122901</xdr:rowOff>
    </xdr:to>
    <xdr:sp macro="" textlink="">
      <xdr:nvSpPr>
        <xdr:cNvPr id="22" name="타원 21"/>
        <xdr:cNvSpPr/>
      </xdr:nvSpPr>
      <xdr:spPr>
        <a:xfrm>
          <a:off x="8069729" y="7185236"/>
          <a:ext cx="233086" cy="242926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7</xdr:col>
      <xdr:colOff>157784</xdr:colOff>
      <xdr:row>33</xdr:row>
      <xdr:rowOff>166458</xdr:rowOff>
    </xdr:from>
    <xdr:ext cx="751744" cy="336246"/>
    <xdr:sp macro="" textlink="">
      <xdr:nvSpPr>
        <xdr:cNvPr id="23" name="TextBox 22"/>
        <xdr:cNvSpPr txBox="1"/>
      </xdr:nvSpPr>
      <xdr:spPr>
        <a:xfrm>
          <a:off x="7330523" y="7057588"/>
          <a:ext cx="751744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100" b="1">
              <a:solidFill>
                <a:srgbClr val="C00000"/>
              </a:solidFill>
            </a:rPr>
            <a:t>② </a:t>
          </a:r>
          <a:r>
            <a:rPr lang="en-US" altLang="ko-KR" sz="1100" b="1">
              <a:solidFill>
                <a:srgbClr val="C00000"/>
              </a:solidFill>
            </a:rPr>
            <a:t>Check!</a:t>
          </a:r>
          <a:endParaRPr lang="ko-KR" altLang="en-US" sz="1100" b="1">
            <a:solidFill>
              <a:srgbClr val="C00000"/>
            </a:solidFill>
          </a:endParaRPr>
        </a:p>
      </xdr:txBody>
    </xdr:sp>
    <xdr:clientData/>
  </xdr:oneCellAnchor>
  <xdr:twoCellAnchor>
    <xdr:from>
      <xdr:col>8</xdr:col>
      <xdr:colOff>543371</xdr:colOff>
      <xdr:row>39</xdr:row>
      <xdr:rowOff>156712</xdr:rowOff>
    </xdr:from>
    <xdr:to>
      <xdr:col>9</xdr:col>
      <xdr:colOff>90657</xdr:colOff>
      <xdr:row>40</xdr:row>
      <xdr:rowOff>192572</xdr:rowOff>
    </xdr:to>
    <xdr:sp macro="" textlink="">
      <xdr:nvSpPr>
        <xdr:cNvPr id="24" name="타원 23"/>
        <xdr:cNvSpPr/>
      </xdr:nvSpPr>
      <xdr:spPr>
        <a:xfrm>
          <a:off x="8403567" y="8290234"/>
          <a:ext cx="234742" cy="242925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327852</xdr:colOff>
      <xdr:row>55</xdr:row>
      <xdr:rowOff>140804</xdr:rowOff>
    </xdr:from>
    <xdr:to>
      <xdr:col>4</xdr:col>
      <xdr:colOff>1162050</xdr:colOff>
      <xdr:row>65</xdr:row>
      <xdr:rowOff>174625</xdr:rowOff>
    </xdr:to>
    <xdr:grpSp>
      <xdr:nvGrpSpPr>
        <xdr:cNvPr id="58" name="그룹 57"/>
        <xdr:cNvGrpSpPr/>
      </xdr:nvGrpSpPr>
      <xdr:grpSpPr>
        <a:xfrm>
          <a:off x="1021272" y="12378524"/>
          <a:ext cx="1969578" cy="2243621"/>
          <a:chOff x="1165412" y="9849178"/>
          <a:chExt cx="2085124" cy="1903552"/>
        </a:xfrm>
      </xdr:grpSpPr>
      <xdr:grpSp>
        <xdr:nvGrpSpPr>
          <xdr:cNvPr id="59" name="그룹 58"/>
          <xdr:cNvGrpSpPr/>
        </xdr:nvGrpSpPr>
        <xdr:grpSpPr>
          <a:xfrm>
            <a:off x="1165412" y="9849178"/>
            <a:ext cx="2085124" cy="1903552"/>
            <a:chOff x="860612" y="9849178"/>
            <a:chExt cx="2085124" cy="1903552"/>
          </a:xfrm>
        </xdr:grpSpPr>
        <xdr:grpSp>
          <xdr:nvGrpSpPr>
            <xdr:cNvPr id="61" name="그룹 60"/>
            <xdr:cNvGrpSpPr/>
          </xdr:nvGrpSpPr>
          <xdr:grpSpPr>
            <a:xfrm>
              <a:off x="888945" y="10168949"/>
              <a:ext cx="2056791" cy="1583781"/>
              <a:chOff x="888945" y="9926902"/>
              <a:chExt cx="2056791" cy="1583781"/>
            </a:xfrm>
          </xdr:grpSpPr>
          <xdr:sp macro="" textlink="">
            <xdr:nvSpPr>
              <xdr:cNvPr id="63" name="직사각형 62"/>
              <xdr:cNvSpPr/>
            </xdr:nvSpPr>
            <xdr:spPr>
              <a:xfrm>
                <a:off x="950260" y="9950824"/>
                <a:ext cx="1963270" cy="1559859"/>
              </a:xfrm>
              <a:prstGeom prst="rect">
                <a:avLst/>
              </a:prstGeom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64" name="직사각형 63"/>
              <xdr:cNvSpPr/>
            </xdr:nvSpPr>
            <xdr:spPr>
              <a:xfrm>
                <a:off x="1362636" y="10506635"/>
                <a:ext cx="1541929" cy="99508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65" name="직사각형 64"/>
              <xdr:cNvSpPr/>
            </xdr:nvSpPr>
            <xdr:spPr>
              <a:xfrm>
                <a:off x="1362636" y="10309412"/>
                <a:ext cx="1541929" cy="313765"/>
              </a:xfrm>
              <a:prstGeom prst="rect">
                <a:avLst/>
              </a:prstGeom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66" name="TextBox 65"/>
              <xdr:cNvSpPr txBox="1"/>
            </xdr:nvSpPr>
            <xdr:spPr>
              <a:xfrm>
                <a:off x="2142567" y="11170024"/>
                <a:ext cx="803169" cy="33624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wrap="none" rtlCol="0" anchor="t">
                <a:spAutoFit/>
              </a:bodyPr>
              <a:lstStyle/>
              <a:p>
                <a:r>
                  <a:rPr lang="ko-KR" altLang="en-US" sz="1100" b="1"/>
                  <a:t>실내</a:t>
                </a:r>
                <a:r>
                  <a:rPr lang="en-US" altLang="ko-KR" sz="1000" b="1"/>
                  <a:t>(</a:t>
                </a:r>
                <a:r>
                  <a:rPr lang="ko-KR" altLang="en-US" sz="1000" b="1"/>
                  <a:t>거주</a:t>
                </a:r>
                <a:r>
                  <a:rPr lang="en-US" altLang="ko-KR" sz="1000" b="1"/>
                  <a:t>)</a:t>
                </a:r>
                <a:endParaRPr lang="ko-KR" altLang="en-US" sz="1000" b="1"/>
              </a:p>
            </xdr:txBody>
          </xdr:sp>
          <xdr:sp macro="" textlink="">
            <xdr:nvSpPr>
              <xdr:cNvPr id="67" name="TextBox 66"/>
              <xdr:cNvSpPr txBox="1"/>
            </xdr:nvSpPr>
            <xdr:spPr>
              <a:xfrm>
                <a:off x="2330834" y="10327342"/>
                <a:ext cx="607859" cy="33624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wrap="none" rtlCol="0" anchor="t">
                <a:spAutoFit/>
              </a:bodyPr>
              <a:lstStyle/>
              <a:p>
                <a:r>
                  <a:rPr lang="ko-KR" altLang="en-US" sz="1100" b="1"/>
                  <a:t>발코니</a:t>
                </a:r>
              </a:p>
            </xdr:txBody>
          </xdr:sp>
          <xdr:sp macro="" textlink="">
            <xdr:nvSpPr>
              <xdr:cNvPr id="68" name="TextBox 67"/>
              <xdr:cNvSpPr txBox="1"/>
            </xdr:nvSpPr>
            <xdr:spPr>
              <a:xfrm>
                <a:off x="888945" y="9926902"/>
                <a:ext cx="552602" cy="4982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wrap="none" rtlCol="0" anchor="t">
                <a:spAutoFit/>
              </a:bodyPr>
              <a:lstStyle/>
              <a:p>
                <a:pPr algn="ctr">
                  <a:lnSpc>
                    <a:spcPct val="80000"/>
                  </a:lnSpc>
                </a:pPr>
                <a:r>
                  <a:rPr lang="ko-KR" altLang="en-US" sz="1100" b="1"/>
                  <a:t>실외</a:t>
                </a:r>
                <a:endParaRPr lang="en-US" altLang="ko-KR" sz="1100" b="1"/>
              </a:p>
              <a:p>
                <a:pPr algn="ctr">
                  <a:lnSpc>
                    <a:spcPct val="80000"/>
                  </a:lnSpc>
                </a:pPr>
                <a:r>
                  <a:rPr lang="en-US" altLang="ko-KR" sz="1100" b="1"/>
                  <a:t>(</a:t>
                </a:r>
                <a:r>
                  <a:rPr lang="ko-KR" altLang="en-US" sz="1100" b="1"/>
                  <a:t>외기</a:t>
                </a:r>
                <a:r>
                  <a:rPr lang="en-US" altLang="ko-KR" sz="1100" b="1"/>
                  <a:t>)</a:t>
                </a:r>
                <a:endParaRPr lang="ko-KR" altLang="en-US" sz="1100" b="1"/>
              </a:p>
            </xdr:txBody>
          </xdr:sp>
        </xdr:grpSp>
        <xdr:sp macro="" textlink="">
          <xdr:nvSpPr>
            <xdr:cNvPr id="62" name="TextBox 61"/>
            <xdr:cNvSpPr txBox="1"/>
          </xdr:nvSpPr>
          <xdr:spPr>
            <a:xfrm>
              <a:off x="860612" y="9849178"/>
              <a:ext cx="896470" cy="3362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noAutofit/>
            </a:bodyPr>
            <a:lstStyle/>
            <a:p>
              <a:r>
                <a:rPr lang="en-US" altLang="ko-KR" sz="1200" b="1"/>
                <a:t>1. </a:t>
              </a:r>
              <a:r>
                <a:rPr lang="ko-KR" altLang="en-US" sz="1200" b="1"/>
                <a:t>사용불가</a:t>
              </a:r>
            </a:p>
          </xdr:txBody>
        </xdr:sp>
      </xdr:grpSp>
      <xdr:sp macro="" textlink="">
        <xdr:nvSpPr>
          <xdr:cNvPr id="60" name="직사각형 59"/>
          <xdr:cNvSpPr/>
        </xdr:nvSpPr>
        <xdr:spPr>
          <a:xfrm>
            <a:off x="1891552" y="10811435"/>
            <a:ext cx="600636" cy="89647"/>
          </a:xfrm>
          <a:prstGeom prst="rect">
            <a:avLst/>
          </a:prstGeom>
          <a:solidFill>
            <a:srgbClr val="FFFF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4</xdr:col>
      <xdr:colOff>1181099</xdr:colOff>
      <xdr:row>55</xdr:row>
      <xdr:rowOff>140804</xdr:rowOff>
    </xdr:from>
    <xdr:to>
      <xdr:col>7</xdr:col>
      <xdr:colOff>66674</xdr:colOff>
      <xdr:row>65</xdr:row>
      <xdr:rowOff>174625</xdr:rowOff>
    </xdr:to>
    <xdr:grpSp>
      <xdr:nvGrpSpPr>
        <xdr:cNvPr id="69" name="그룹 68"/>
        <xdr:cNvGrpSpPr/>
      </xdr:nvGrpSpPr>
      <xdr:grpSpPr>
        <a:xfrm>
          <a:off x="2994659" y="12378524"/>
          <a:ext cx="1240155" cy="2243621"/>
          <a:chOff x="3514165" y="9849178"/>
          <a:chExt cx="2085124" cy="1903552"/>
        </a:xfrm>
      </xdr:grpSpPr>
      <xdr:grpSp>
        <xdr:nvGrpSpPr>
          <xdr:cNvPr id="70" name="그룹 69"/>
          <xdr:cNvGrpSpPr/>
        </xdr:nvGrpSpPr>
        <xdr:grpSpPr>
          <a:xfrm>
            <a:off x="3514165" y="9849178"/>
            <a:ext cx="2085124" cy="1903552"/>
            <a:chOff x="860612" y="9849178"/>
            <a:chExt cx="2085124" cy="1903552"/>
          </a:xfrm>
        </xdr:grpSpPr>
        <xdr:grpSp>
          <xdr:nvGrpSpPr>
            <xdr:cNvPr id="72" name="그룹 71"/>
            <xdr:cNvGrpSpPr/>
          </xdr:nvGrpSpPr>
          <xdr:grpSpPr>
            <a:xfrm>
              <a:off x="877866" y="10179912"/>
              <a:ext cx="2067870" cy="1572818"/>
              <a:chOff x="877866" y="9937865"/>
              <a:chExt cx="2067870" cy="1572818"/>
            </a:xfrm>
          </xdr:grpSpPr>
          <xdr:sp macro="" textlink="">
            <xdr:nvSpPr>
              <xdr:cNvPr id="74" name="직사각형 73"/>
              <xdr:cNvSpPr/>
            </xdr:nvSpPr>
            <xdr:spPr>
              <a:xfrm>
                <a:off x="950260" y="9950824"/>
                <a:ext cx="1963270" cy="1559859"/>
              </a:xfrm>
              <a:prstGeom prst="rect">
                <a:avLst/>
              </a:prstGeom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75" name="직사각형 74"/>
              <xdr:cNvSpPr/>
            </xdr:nvSpPr>
            <xdr:spPr>
              <a:xfrm>
                <a:off x="1362636" y="10506635"/>
                <a:ext cx="1541929" cy="99508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76" name="직사각형 75"/>
              <xdr:cNvSpPr/>
            </xdr:nvSpPr>
            <xdr:spPr>
              <a:xfrm>
                <a:off x="1362636" y="10309412"/>
                <a:ext cx="1541929" cy="313765"/>
              </a:xfrm>
              <a:prstGeom prst="rect">
                <a:avLst/>
              </a:prstGeom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77" name="TextBox 76"/>
              <xdr:cNvSpPr txBox="1"/>
            </xdr:nvSpPr>
            <xdr:spPr>
              <a:xfrm>
                <a:off x="2142567" y="11170024"/>
                <a:ext cx="803169" cy="33624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wrap="none" rtlCol="0" anchor="t">
                <a:spAutoFit/>
              </a:bodyPr>
              <a:lstStyle/>
              <a:p>
                <a:r>
                  <a:rPr lang="ko-KR" altLang="en-US" sz="1100" b="1"/>
                  <a:t>실내</a:t>
                </a:r>
                <a:r>
                  <a:rPr lang="en-US" altLang="ko-KR" sz="1000" b="1"/>
                  <a:t>(</a:t>
                </a:r>
                <a:r>
                  <a:rPr lang="ko-KR" altLang="en-US" sz="1000" b="1"/>
                  <a:t>거주</a:t>
                </a:r>
                <a:r>
                  <a:rPr lang="en-US" altLang="ko-KR" sz="1000" b="1"/>
                  <a:t>)</a:t>
                </a:r>
                <a:endParaRPr lang="ko-KR" altLang="en-US" sz="1000" b="1"/>
              </a:p>
            </xdr:txBody>
          </xdr:sp>
          <xdr:sp macro="" textlink="">
            <xdr:nvSpPr>
              <xdr:cNvPr id="78" name="TextBox 77"/>
              <xdr:cNvSpPr txBox="1"/>
            </xdr:nvSpPr>
            <xdr:spPr>
              <a:xfrm>
                <a:off x="2330834" y="10327342"/>
                <a:ext cx="607859" cy="33624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wrap="none" rtlCol="0" anchor="t">
                <a:spAutoFit/>
              </a:bodyPr>
              <a:lstStyle/>
              <a:p>
                <a:r>
                  <a:rPr lang="ko-KR" altLang="en-US" sz="1100" b="1"/>
                  <a:t>발코니</a:t>
                </a:r>
              </a:p>
            </xdr:txBody>
          </xdr:sp>
          <xdr:sp macro="" textlink="">
            <xdr:nvSpPr>
              <xdr:cNvPr id="79" name="TextBox 78"/>
              <xdr:cNvSpPr txBox="1"/>
            </xdr:nvSpPr>
            <xdr:spPr>
              <a:xfrm>
                <a:off x="877866" y="9937865"/>
                <a:ext cx="554980" cy="4982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wrap="none" rtlCol="0" anchor="t">
                <a:spAutoFit/>
              </a:bodyPr>
              <a:lstStyle/>
              <a:p>
                <a:pPr marL="0" indent="0" algn="ctr">
                  <a:lnSpc>
                    <a:spcPct val="80000"/>
                  </a:lnSpc>
                </a:pPr>
                <a:r>
                  <a:rPr lang="ko-KR" altLang="en-US" sz="1100" b="1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rPr>
                  <a:t>실외</a:t>
                </a:r>
                <a:endParaRPr lang="en-US" altLang="ko-KR" sz="1100" b="1">
                  <a:solidFill>
                    <a:schemeClr val="tx1"/>
                  </a:solidFill>
                  <a:latin typeface="+mn-lt"/>
                  <a:ea typeface="+mn-ea"/>
                  <a:cs typeface="+mn-cs"/>
                </a:endParaRPr>
              </a:p>
              <a:p>
                <a:pPr marL="0" indent="0" algn="ctr">
                  <a:lnSpc>
                    <a:spcPct val="80000"/>
                  </a:lnSpc>
                </a:pPr>
                <a:r>
                  <a:rPr lang="en-US" altLang="ko-KR" sz="1100" b="1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rPr>
                  <a:t>(</a:t>
                </a:r>
                <a:r>
                  <a:rPr lang="ko-KR" altLang="en-US" sz="1100" b="1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rPr>
                  <a:t>외기</a:t>
                </a:r>
                <a:r>
                  <a:rPr lang="en-US" altLang="ko-KR" sz="1100" b="1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rPr>
                  <a:t>)</a:t>
                </a:r>
                <a:endParaRPr lang="ko-KR" altLang="en-US" sz="1100" b="1">
                  <a:solidFill>
                    <a:schemeClr val="tx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73" name="TextBox 72"/>
            <xdr:cNvSpPr txBox="1"/>
          </xdr:nvSpPr>
          <xdr:spPr>
            <a:xfrm>
              <a:off x="860612" y="9849178"/>
              <a:ext cx="896470" cy="3362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noAutofit/>
            </a:bodyPr>
            <a:lstStyle/>
            <a:p>
              <a:r>
                <a:rPr lang="en-US" altLang="ko-KR" sz="1200" b="1"/>
                <a:t>2. </a:t>
              </a:r>
              <a:r>
                <a:rPr lang="ko-KR" altLang="en-US" sz="1200" b="1"/>
                <a:t>발코니면</a:t>
              </a:r>
            </a:p>
          </xdr:txBody>
        </xdr:sp>
      </xdr:grpSp>
      <xdr:sp macro="" textlink="">
        <xdr:nvSpPr>
          <xdr:cNvPr id="71" name="직사각형 70"/>
          <xdr:cNvSpPr/>
        </xdr:nvSpPr>
        <xdr:spPr>
          <a:xfrm>
            <a:off x="4276164" y="10506635"/>
            <a:ext cx="600636" cy="89647"/>
          </a:xfrm>
          <a:prstGeom prst="rect">
            <a:avLst/>
          </a:prstGeom>
          <a:solidFill>
            <a:srgbClr val="FFFF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>
    <xdr:from>
      <xdr:col>7</xdr:col>
      <xdr:colOff>152400</xdr:colOff>
      <xdr:row>55</xdr:row>
      <xdr:rowOff>140804</xdr:rowOff>
    </xdr:from>
    <xdr:to>
      <xdr:col>9</xdr:col>
      <xdr:colOff>555624</xdr:colOff>
      <xdr:row>65</xdr:row>
      <xdr:rowOff>174625</xdr:rowOff>
    </xdr:to>
    <xdr:grpSp>
      <xdr:nvGrpSpPr>
        <xdr:cNvPr id="80" name="그룹 79"/>
        <xdr:cNvGrpSpPr/>
      </xdr:nvGrpSpPr>
      <xdr:grpSpPr>
        <a:xfrm>
          <a:off x="4320540" y="12378524"/>
          <a:ext cx="2460624" cy="2243621"/>
          <a:chOff x="5862918" y="9849178"/>
          <a:chExt cx="2085124" cy="1903552"/>
        </a:xfrm>
      </xdr:grpSpPr>
      <xdr:grpSp>
        <xdr:nvGrpSpPr>
          <xdr:cNvPr id="81" name="그룹 80"/>
          <xdr:cNvGrpSpPr/>
        </xdr:nvGrpSpPr>
        <xdr:grpSpPr>
          <a:xfrm>
            <a:off x="5862918" y="9849178"/>
            <a:ext cx="2085124" cy="1903552"/>
            <a:chOff x="860612" y="9849178"/>
            <a:chExt cx="2085124" cy="1903552"/>
          </a:xfrm>
        </xdr:grpSpPr>
        <xdr:grpSp>
          <xdr:nvGrpSpPr>
            <xdr:cNvPr id="83" name="그룹 82"/>
            <xdr:cNvGrpSpPr/>
          </xdr:nvGrpSpPr>
          <xdr:grpSpPr>
            <a:xfrm>
              <a:off x="878331" y="10179912"/>
              <a:ext cx="2067405" cy="1572818"/>
              <a:chOff x="878331" y="9937865"/>
              <a:chExt cx="2067405" cy="1572818"/>
            </a:xfrm>
          </xdr:grpSpPr>
          <xdr:sp macro="" textlink="">
            <xdr:nvSpPr>
              <xdr:cNvPr id="85" name="직사각형 84"/>
              <xdr:cNvSpPr/>
            </xdr:nvSpPr>
            <xdr:spPr>
              <a:xfrm>
                <a:off x="950260" y="9950824"/>
                <a:ext cx="1963270" cy="1559859"/>
              </a:xfrm>
              <a:prstGeom prst="rect">
                <a:avLst/>
              </a:prstGeom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86" name="직사각형 85"/>
              <xdr:cNvSpPr/>
            </xdr:nvSpPr>
            <xdr:spPr>
              <a:xfrm>
                <a:off x="1362636" y="10506635"/>
                <a:ext cx="1541929" cy="995083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87" name="직사각형 86"/>
              <xdr:cNvSpPr/>
            </xdr:nvSpPr>
            <xdr:spPr>
              <a:xfrm>
                <a:off x="1362636" y="10309412"/>
                <a:ext cx="1541929" cy="313765"/>
              </a:xfrm>
              <a:prstGeom prst="rect">
                <a:avLst/>
              </a:prstGeom>
              <a:solidFill>
                <a:schemeClr val="bg1">
                  <a:lumMod val="85000"/>
                </a:schemeClr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ko-KR" altLang="en-US" sz="1100"/>
              </a:p>
            </xdr:txBody>
          </xdr:sp>
          <xdr:sp macro="" textlink="">
            <xdr:nvSpPr>
              <xdr:cNvPr id="88" name="TextBox 87"/>
              <xdr:cNvSpPr txBox="1"/>
            </xdr:nvSpPr>
            <xdr:spPr>
              <a:xfrm>
                <a:off x="2142567" y="11170024"/>
                <a:ext cx="803169" cy="33624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wrap="none" rtlCol="0" anchor="t">
                <a:spAutoFit/>
              </a:bodyPr>
              <a:lstStyle/>
              <a:p>
                <a:r>
                  <a:rPr lang="ko-KR" altLang="en-US" sz="1100" b="1"/>
                  <a:t>실내</a:t>
                </a:r>
                <a:r>
                  <a:rPr lang="en-US" altLang="ko-KR" sz="1000" b="1"/>
                  <a:t>(</a:t>
                </a:r>
                <a:r>
                  <a:rPr lang="ko-KR" altLang="en-US" sz="1000" b="1"/>
                  <a:t>거주</a:t>
                </a:r>
                <a:r>
                  <a:rPr lang="en-US" altLang="ko-KR" sz="1000" b="1"/>
                  <a:t>)</a:t>
                </a:r>
                <a:endParaRPr lang="ko-KR" altLang="en-US" sz="1000" b="1"/>
              </a:p>
            </xdr:txBody>
          </xdr:sp>
          <xdr:sp macro="" textlink="">
            <xdr:nvSpPr>
              <xdr:cNvPr id="89" name="TextBox 88"/>
              <xdr:cNvSpPr txBox="1"/>
            </xdr:nvSpPr>
            <xdr:spPr>
              <a:xfrm>
                <a:off x="2330834" y="10327342"/>
                <a:ext cx="607859" cy="336246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wrap="none" rtlCol="0" anchor="t">
                <a:spAutoFit/>
              </a:bodyPr>
              <a:lstStyle/>
              <a:p>
                <a:r>
                  <a:rPr lang="ko-KR" altLang="en-US" sz="1100" b="1"/>
                  <a:t>발코니</a:t>
                </a:r>
              </a:p>
            </xdr:txBody>
          </xdr:sp>
          <xdr:sp macro="" textlink="">
            <xdr:nvSpPr>
              <xdr:cNvPr id="90" name="TextBox 89"/>
              <xdr:cNvSpPr txBox="1"/>
            </xdr:nvSpPr>
            <xdr:spPr>
              <a:xfrm>
                <a:off x="878331" y="9937865"/>
                <a:ext cx="550245" cy="4982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wrap="none" rtlCol="0" anchor="t">
                <a:spAutoFit/>
              </a:bodyPr>
              <a:lstStyle/>
              <a:p>
                <a:pPr marL="0" indent="0" algn="ctr">
                  <a:lnSpc>
                    <a:spcPct val="80000"/>
                  </a:lnSpc>
                </a:pPr>
                <a:r>
                  <a:rPr lang="ko-KR" altLang="en-US" sz="1100" b="1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rPr>
                  <a:t>실외</a:t>
                </a:r>
                <a:endParaRPr lang="en-US" altLang="ko-KR" sz="1100" b="1">
                  <a:solidFill>
                    <a:schemeClr val="tx1"/>
                  </a:solidFill>
                  <a:latin typeface="+mn-lt"/>
                  <a:ea typeface="+mn-ea"/>
                  <a:cs typeface="+mn-cs"/>
                </a:endParaRPr>
              </a:p>
              <a:p>
                <a:pPr marL="0" indent="0" algn="ctr">
                  <a:lnSpc>
                    <a:spcPct val="80000"/>
                  </a:lnSpc>
                </a:pPr>
                <a:r>
                  <a:rPr lang="en-US" altLang="ko-KR" sz="1100" b="1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rPr>
                  <a:t>(</a:t>
                </a:r>
                <a:r>
                  <a:rPr lang="ko-KR" altLang="en-US" sz="1100" b="1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rPr>
                  <a:t>외기</a:t>
                </a:r>
                <a:r>
                  <a:rPr lang="en-US" altLang="ko-KR" sz="1100" b="1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rPr>
                  <a:t>)</a:t>
                </a:r>
                <a:endParaRPr lang="ko-KR" altLang="en-US" sz="1100" b="1">
                  <a:solidFill>
                    <a:schemeClr val="tx1"/>
                  </a:solidFill>
                  <a:latin typeface="+mn-lt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84" name="TextBox 83"/>
            <xdr:cNvSpPr txBox="1"/>
          </xdr:nvSpPr>
          <xdr:spPr>
            <a:xfrm>
              <a:off x="860612" y="9849178"/>
              <a:ext cx="896470" cy="3362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noAutofit/>
            </a:bodyPr>
            <a:lstStyle/>
            <a:p>
              <a:r>
                <a:rPr lang="en-US" altLang="ko-KR" sz="1200" b="1"/>
                <a:t>3. </a:t>
              </a:r>
              <a:r>
                <a:rPr lang="ko-KR" altLang="en-US" sz="1200" b="1"/>
                <a:t>실내면</a:t>
              </a:r>
            </a:p>
          </xdr:txBody>
        </xdr:sp>
      </xdr:grpSp>
      <xdr:sp macro="" textlink="">
        <xdr:nvSpPr>
          <xdr:cNvPr id="82" name="직사각형 81"/>
          <xdr:cNvSpPr/>
        </xdr:nvSpPr>
        <xdr:spPr>
          <a:xfrm>
            <a:off x="6329082" y="10990730"/>
            <a:ext cx="89647" cy="537882"/>
          </a:xfrm>
          <a:prstGeom prst="rect">
            <a:avLst/>
          </a:prstGeom>
          <a:solidFill>
            <a:srgbClr val="FFFF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ko-KR" altLang="en-US" sz="1100"/>
          </a:p>
        </xdr:txBody>
      </xdr:sp>
    </xdr:grpSp>
    <xdr:clientData/>
  </xdr:twoCellAnchor>
  <xdr:twoCellAnchor editAs="oneCell">
    <xdr:from>
      <xdr:col>7</xdr:col>
      <xdr:colOff>316430</xdr:colOff>
      <xdr:row>7</xdr:row>
      <xdr:rowOff>180975</xdr:rowOff>
    </xdr:from>
    <xdr:to>
      <xdr:col>9</xdr:col>
      <xdr:colOff>610579</xdr:colOff>
      <xdr:row>18</xdr:row>
      <xdr:rowOff>81588</xdr:rowOff>
    </xdr:to>
    <xdr:pic>
      <xdr:nvPicPr>
        <xdr:cNvPr id="9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8269" r="72241" b="73750"/>
        <a:stretch>
          <a:fillRect/>
        </a:stretch>
      </xdr:blipFill>
      <xdr:spPr bwMode="auto">
        <a:xfrm>
          <a:off x="6498155" y="1695450"/>
          <a:ext cx="2351549" cy="22056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228600</xdr:colOff>
      <xdr:row>9</xdr:row>
      <xdr:rowOff>206775</xdr:rowOff>
    </xdr:from>
    <xdr:to>
      <xdr:col>8</xdr:col>
      <xdr:colOff>1028700</xdr:colOff>
      <xdr:row>14</xdr:row>
      <xdr:rowOff>87519</xdr:rowOff>
    </xdr:to>
    <xdr:sp macro="" textlink="">
      <xdr:nvSpPr>
        <xdr:cNvPr id="92" name="타원 91"/>
        <xdr:cNvSpPr/>
      </xdr:nvSpPr>
      <xdr:spPr>
        <a:xfrm>
          <a:off x="6610350" y="2140350"/>
          <a:ext cx="800100" cy="747519"/>
        </a:xfrm>
        <a:prstGeom prst="ellipse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8</xdr:col>
      <xdr:colOff>822391</xdr:colOff>
      <xdr:row>13</xdr:row>
      <xdr:rowOff>116317</xdr:rowOff>
    </xdr:from>
    <xdr:ext cx="533159" cy="264560"/>
    <xdr:sp macro="" textlink="">
      <xdr:nvSpPr>
        <xdr:cNvPr id="93" name="TextBox 92"/>
        <xdr:cNvSpPr txBox="1"/>
      </xdr:nvSpPr>
      <xdr:spPr>
        <a:xfrm>
          <a:off x="7204141" y="2707117"/>
          <a:ext cx="53315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100" b="1">
              <a:solidFill>
                <a:srgbClr val="C00000"/>
              </a:solidFill>
            </a:rPr>
            <a:t> </a:t>
          </a:r>
          <a:r>
            <a:rPr lang="en-US" altLang="ko-KR" sz="1100" b="1">
              <a:solidFill>
                <a:srgbClr val="C00000"/>
              </a:solidFill>
            </a:rPr>
            <a:t>Click!</a:t>
          </a:r>
          <a:endParaRPr lang="ko-KR" altLang="en-US" sz="1100" b="1">
            <a:solidFill>
              <a:srgbClr val="C00000"/>
            </a:solidFill>
          </a:endParaRPr>
        </a:p>
      </xdr:txBody>
    </xdr:sp>
    <xdr:clientData/>
  </xdr:oneCellAnchor>
  <xdr:twoCellAnchor editAs="oneCell">
    <xdr:from>
      <xdr:col>3</xdr:col>
      <xdr:colOff>638176</xdr:colOff>
      <xdr:row>2</xdr:row>
      <xdr:rowOff>209549</xdr:rowOff>
    </xdr:from>
    <xdr:to>
      <xdr:col>4</xdr:col>
      <xdr:colOff>733425</xdr:colOff>
      <xdr:row>4</xdr:row>
      <xdr:rowOff>25240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4026" y="628649"/>
          <a:ext cx="1257299" cy="3300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488414</xdr:colOff>
      <xdr:row>61</xdr:row>
      <xdr:rowOff>114298</xdr:rowOff>
    </xdr:from>
    <xdr:to>
      <xdr:col>5</xdr:col>
      <xdr:colOff>414618</xdr:colOff>
      <xdr:row>77</xdr:row>
      <xdr:rowOff>95250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264" y="12896848"/>
          <a:ext cx="3126604" cy="3333752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Recent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ghausys.co.kr/popup/rn/download/downloadPopup.jsp?from=alwindow&amp;uu=/upload/alwindow/data/WA-US-TT90-224FFGG1A5_2.pdf" TargetMode="External"/><Relationship Id="rId2" Type="http://schemas.openxmlformats.org/officeDocument/2006/relationships/hyperlink" Target="http://www.lghausys.co.kr/popup/rn/download/downloadPopup.jsp?from=alwindow&amp;uu=/upload/alwindow/data/WA-US-TT90-224FFGG1A5_1.pdf" TargetMode="External"/><Relationship Id="rId1" Type="http://schemas.openxmlformats.org/officeDocument/2006/relationships/printerSettings" Target="../printerSettings/printerSettings3.bin"/><Relationship Id="rId4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L93"/>
  <sheetViews>
    <sheetView showGridLines="0" showWhiteSpace="0" topLeftCell="A4" zoomScaleNormal="100" zoomScalePageLayoutView="85" workbookViewId="0">
      <selection activeCell="E13" sqref="E13"/>
    </sheetView>
  </sheetViews>
  <sheetFormatPr defaultColWidth="0" defaultRowHeight="17.399999999999999" zeroHeight="1"/>
  <cols>
    <col min="1" max="1" width="4.19921875" style="1" customWidth="1"/>
    <col min="2" max="2" width="4.8984375" style="1" customWidth="1"/>
    <col min="3" max="3" width="5.09765625" style="1" customWidth="1"/>
    <col min="4" max="4" width="15.19921875" style="1" customWidth="1"/>
    <col min="5" max="5" width="9.8984375" style="1" customWidth="1"/>
    <col min="6" max="6" width="10.19921875" style="1" customWidth="1"/>
    <col min="7" max="7" width="5.19921875" style="1" customWidth="1"/>
    <col min="8" max="8" width="9" style="1" customWidth="1"/>
    <col min="9" max="9" width="18" style="1" customWidth="1"/>
    <col min="10" max="11" width="9" style="1" customWidth="1"/>
    <col min="12" max="12" width="0" style="1" hidden="1" customWidth="1"/>
    <col min="13" max="16384" width="9" style="1" hidden="1"/>
  </cols>
  <sheetData>
    <row r="1" spans="2:10"/>
    <row r="2" spans="2:10"/>
    <row r="3" spans="2:10">
      <c r="B3" s="118"/>
      <c r="C3" s="119"/>
      <c r="D3" s="119"/>
      <c r="E3" s="119"/>
      <c r="F3" s="119"/>
      <c r="G3" s="119"/>
      <c r="H3" s="119"/>
      <c r="I3" s="119"/>
      <c r="J3" s="120"/>
    </row>
    <row r="4" spans="2:10" ht="24">
      <c r="B4" s="121"/>
      <c r="C4" s="122"/>
      <c r="D4" s="123"/>
      <c r="E4" s="128"/>
      <c r="F4" s="129" t="s">
        <v>1235</v>
      </c>
      <c r="G4" s="123"/>
      <c r="H4" s="123"/>
      <c r="I4" s="123"/>
      <c r="J4" s="124"/>
    </row>
    <row r="5" spans="2:10">
      <c r="B5" s="125"/>
      <c r="C5" s="126"/>
      <c r="D5" s="126"/>
      <c r="E5" s="126"/>
      <c r="F5" s="126"/>
      <c r="G5" s="126"/>
      <c r="H5" s="126"/>
      <c r="I5" s="126"/>
      <c r="J5" s="127"/>
    </row>
    <row r="6" spans="2:10"/>
    <row r="7" spans="2:10"/>
    <row r="8" spans="2:10">
      <c r="C8" s="51" t="s">
        <v>513</v>
      </c>
    </row>
    <row r="9" spans="2:10">
      <c r="C9" s="51"/>
    </row>
    <row r="10" spans="2:10">
      <c r="C10" s="52"/>
      <c r="D10" s="53"/>
      <c r="E10" s="53"/>
      <c r="F10" s="53"/>
      <c r="G10" s="54"/>
    </row>
    <row r="11" spans="2:10">
      <c r="C11" s="55"/>
      <c r="D11" s="56" t="s">
        <v>514</v>
      </c>
      <c r="E11" s="77" t="s">
        <v>792</v>
      </c>
      <c r="F11" s="72"/>
      <c r="G11" s="58"/>
    </row>
    <row r="12" spans="2:10">
      <c r="C12" s="55"/>
      <c r="D12" s="56"/>
      <c r="E12" s="56"/>
      <c r="F12" s="57"/>
      <c r="G12" s="58"/>
    </row>
    <row r="13" spans="2:10">
      <c r="C13" s="55"/>
      <c r="D13" s="56" t="s">
        <v>515</v>
      </c>
      <c r="E13" s="56" t="s">
        <v>1370</v>
      </c>
      <c r="F13" s="56"/>
      <c r="G13" s="58"/>
    </row>
    <row r="14" spans="2:10">
      <c r="C14" s="55"/>
      <c r="D14" s="59"/>
      <c r="E14" s="59"/>
      <c r="F14" s="59"/>
      <c r="G14" s="58"/>
    </row>
    <row r="15" spans="2:10">
      <c r="C15" s="55"/>
      <c r="D15" s="60" t="s">
        <v>516</v>
      </c>
      <c r="E15" s="71" t="str">
        <f>IF(E11&gt;E13,HYPERLINK(관리자설명서!$B$18,"새 버전이 Update되었습니다.(다운로드 하기)"),"최신버전입니다.")</f>
        <v>최신버전입니다.</v>
      </c>
      <c r="F15" s="70"/>
      <c r="G15" s="58"/>
    </row>
    <row r="16" spans="2:10">
      <c r="C16" s="55"/>
      <c r="D16" s="59"/>
      <c r="E16" s="59" t="s">
        <v>517</v>
      </c>
      <c r="F16" s="59"/>
      <c r="G16" s="58"/>
    </row>
    <row r="17" spans="3:7">
      <c r="C17" s="55"/>
      <c r="D17" s="59"/>
      <c r="E17" s="59"/>
      <c r="F17" s="59"/>
      <c r="G17" s="58"/>
    </row>
    <row r="18" spans="3:7">
      <c r="C18" s="61"/>
      <c r="D18" s="62"/>
      <c r="E18" s="62"/>
      <c r="F18" s="62"/>
      <c r="G18" s="63"/>
    </row>
    <row r="19" spans="3:7">
      <c r="C19" s="50" t="s">
        <v>518</v>
      </c>
    </row>
    <row r="20" spans="3:7"/>
    <row r="21" spans="3:7">
      <c r="C21" s="51" t="s">
        <v>519</v>
      </c>
    </row>
    <row r="22" spans="3:7">
      <c r="C22" s="64" t="s">
        <v>1306</v>
      </c>
      <c r="D22" s="64"/>
      <c r="E22" s="64"/>
    </row>
    <row r="23" spans="3:7">
      <c r="C23" s="64" t="s">
        <v>520</v>
      </c>
      <c r="D23" s="64"/>
      <c r="E23" s="64"/>
    </row>
    <row r="24" spans="3:7">
      <c r="C24" s="64"/>
      <c r="D24" s="64" t="s">
        <v>521</v>
      </c>
      <c r="E24" s="64"/>
    </row>
    <row r="25" spans="3:7">
      <c r="C25" s="64"/>
      <c r="D25" s="64" t="s">
        <v>522</v>
      </c>
      <c r="E25" s="64"/>
    </row>
    <row r="26" spans="3:7">
      <c r="C26" s="64"/>
      <c r="D26" s="189"/>
      <c r="E26" s="189"/>
    </row>
    <row r="27" spans="3:7">
      <c r="C27" s="64"/>
      <c r="D27" s="64"/>
      <c r="E27" s="64"/>
    </row>
    <row r="28" spans="3:7"/>
    <row r="29" spans="3:7">
      <c r="C29" s="51" t="s">
        <v>523</v>
      </c>
      <c r="D29" s="51"/>
      <c r="E29" s="51"/>
    </row>
    <row r="30" spans="3:7">
      <c r="D30" s="51" t="s">
        <v>524</v>
      </c>
      <c r="E30" s="51"/>
    </row>
    <row r="31" spans="3:7">
      <c r="D31" s="65" t="s">
        <v>525</v>
      </c>
      <c r="E31" s="65"/>
    </row>
    <row r="32" spans="3:7">
      <c r="D32" s="65" t="s">
        <v>526</v>
      </c>
      <c r="E32" s="65"/>
    </row>
    <row r="33" spans="4:9">
      <c r="D33" s="65" t="s">
        <v>527</v>
      </c>
      <c r="E33" s="65"/>
    </row>
    <row r="34" spans="4:9">
      <c r="D34" s="65" t="s">
        <v>528</v>
      </c>
      <c r="E34" s="65"/>
    </row>
    <row r="35" spans="4:9">
      <c r="D35" s="65" t="s">
        <v>529</v>
      </c>
      <c r="E35" s="65"/>
    </row>
    <row r="36" spans="4:9">
      <c r="D36" s="65" t="s">
        <v>530</v>
      </c>
      <c r="E36" s="65"/>
    </row>
    <row r="37" spans="4:9">
      <c r="D37" s="65" t="s">
        <v>531</v>
      </c>
      <c r="E37" s="65"/>
    </row>
    <row r="38" spans="4:9">
      <c r="D38" s="65" t="s">
        <v>532</v>
      </c>
      <c r="E38" s="65"/>
    </row>
    <row r="39" spans="4:9">
      <c r="D39" s="65" t="s">
        <v>533</v>
      </c>
      <c r="E39" s="65"/>
    </row>
    <row r="40" spans="4:9">
      <c r="D40" s="65" t="s">
        <v>534</v>
      </c>
      <c r="E40" s="65"/>
    </row>
    <row r="41" spans="4:9">
      <c r="D41" s="65" t="s">
        <v>535</v>
      </c>
      <c r="E41" s="65"/>
    </row>
    <row r="42" spans="4:9">
      <c r="D42" s="65" t="s">
        <v>536</v>
      </c>
      <c r="E42" s="65"/>
    </row>
    <row r="43" spans="4:9">
      <c r="D43" s="65" t="s">
        <v>537</v>
      </c>
      <c r="E43" s="65"/>
    </row>
    <row r="44" spans="4:9">
      <c r="D44" s="65" t="s">
        <v>538</v>
      </c>
      <c r="E44" s="65"/>
    </row>
    <row r="45" spans="4:9">
      <c r="D45" s="65" t="s">
        <v>539</v>
      </c>
      <c r="E45" s="65"/>
    </row>
    <row r="46" spans="4:9">
      <c r="D46" s="65" t="s">
        <v>563</v>
      </c>
      <c r="E46" s="65"/>
    </row>
    <row r="47" spans="4:9">
      <c r="D47" s="65"/>
      <c r="E47" s="65"/>
    </row>
    <row r="48" spans="4:9">
      <c r="D48" s="66"/>
      <c r="E48" s="66"/>
      <c r="F48" s="67"/>
      <c r="G48" s="67"/>
      <c r="H48" s="67"/>
      <c r="I48" s="67"/>
    </row>
    <row r="49" spans="4:5">
      <c r="D49" s="68" t="s">
        <v>541</v>
      </c>
      <c r="E49" s="68"/>
    </row>
    <row r="50" spans="4:5">
      <c r="D50" s="51" t="s">
        <v>542</v>
      </c>
      <c r="E50" s="51"/>
    </row>
    <row r="51" spans="4:5">
      <c r="D51" s="51" t="s">
        <v>543</v>
      </c>
      <c r="E51" s="51"/>
    </row>
    <row r="52" spans="4:5">
      <c r="D52" s="65" t="s">
        <v>544</v>
      </c>
      <c r="E52" s="65"/>
    </row>
    <row r="53" spans="4:5">
      <c r="D53" s="50" t="s">
        <v>545</v>
      </c>
      <c r="E53" s="50"/>
    </row>
    <row r="54" spans="4:5">
      <c r="D54" s="65" t="s">
        <v>546</v>
      </c>
      <c r="E54" s="65"/>
    </row>
    <row r="55" spans="4:5"/>
    <row r="56" spans="4:5"/>
    <row r="57" spans="4:5"/>
    <row r="58" spans="4:5"/>
    <row r="59" spans="4:5"/>
    <row r="60" spans="4:5"/>
    <row r="61" spans="4:5"/>
    <row r="62" spans="4:5"/>
    <row r="63" spans="4:5"/>
    <row r="64" spans="4:5"/>
    <row r="65" spans="3:5"/>
    <row r="66" spans="3:5"/>
    <row r="67" spans="3:5"/>
    <row r="68" spans="3:5">
      <c r="C68" s="51" t="s">
        <v>547</v>
      </c>
    </row>
    <row r="69" spans="3:5">
      <c r="D69" s="51" t="s">
        <v>548</v>
      </c>
      <c r="E69" s="51"/>
    </row>
    <row r="70" spans="3:5">
      <c r="D70" s="65" t="s">
        <v>549</v>
      </c>
      <c r="E70" s="65"/>
    </row>
    <row r="71" spans="3:5">
      <c r="D71" s="65" t="s">
        <v>536</v>
      </c>
      <c r="E71" s="65"/>
    </row>
    <row r="72" spans="3:5">
      <c r="D72" s="65" t="s">
        <v>550</v>
      </c>
      <c r="E72" s="65"/>
    </row>
    <row r="73" spans="3:5">
      <c r="D73" s="65" t="s">
        <v>538</v>
      </c>
      <c r="E73" s="65"/>
    </row>
    <row r="74" spans="3:5">
      <c r="D74" s="65" t="s">
        <v>551</v>
      </c>
      <c r="E74" s="65"/>
    </row>
    <row r="75" spans="3:5">
      <c r="D75" s="65" t="s">
        <v>540</v>
      </c>
      <c r="E75" s="65"/>
    </row>
    <row r="76" spans="3:5"/>
    <row r="77" spans="3:5">
      <c r="D77" s="65"/>
      <c r="E77" s="65"/>
    </row>
    <row r="78" spans="3:5">
      <c r="C78" s="51" t="s">
        <v>552</v>
      </c>
      <c r="D78" s="51"/>
      <c r="E78" s="51"/>
    </row>
    <row r="79" spans="3:5">
      <c r="D79" s="51" t="s">
        <v>553</v>
      </c>
      <c r="E79" s="51"/>
    </row>
    <row r="80" spans="3:5">
      <c r="D80" s="65" t="s">
        <v>554</v>
      </c>
      <c r="E80" s="65"/>
    </row>
    <row r="81" spans="3:10">
      <c r="D81" s="65" t="s">
        <v>555</v>
      </c>
      <c r="E81" s="65"/>
    </row>
    <row r="82" spans="3:10">
      <c r="D82" s="65" t="s">
        <v>556</v>
      </c>
      <c r="E82" s="65"/>
    </row>
    <row r="83" spans="3:10">
      <c r="D83" s="65" t="s">
        <v>557</v>
      </c>
      <c r="E83" s="65"/>
    </row>
    <row r="84" spans="3:10"/>
    <row r="85" spans="3:10">
      <c r="D85" s="50" t="s">
        <v>558</v>
      </c>
      <c r="E85" s="50"/>
      <c r="F85" s="69"/>
      <c r="G85" s="69"/>
      <c r="H85" s="69"/>
      <c r="I85" s="69"/>
      <c r="J85" s="69"/>
    </row>
    <row r="86" spans="3:10">
      <c r="F86" s="69"/>
      <c r="G86" s="69"/>
      <c r="H86" s="69"/>
      <c r="I86" s="69"/>
      <c r="J86" s="69"/>
    </row>
    <row r="87" spans="3:10">
      <c r="F87" s="69"/>
      <c r="G87" s="69"/>
      <c r="H87" s="69"/>
      <c r="I87" s="69"/>
      <c r="J87" s="69"/>
    </row>
    <row r="88" spans="3:10">
      <c r="C88" s="51" t="s">
        <v>559</v>
      </c>
      <c r="F88" s="69"/>
      <c r="G88" s="69"/>
      <c r="H88" s="69"/>
      <c r="I88" s="69"/>
      <c r="J88" s="69"/>
    </row>
    <row r="89" spans="3:10">
      <c r="D89" s="51" t="s">
        <v>560</v>
      </c>
      <c r="E89" s="51"/>
      <c r="F89" s="69"/>
      <c r="G89" s="69"/>
      <c r="H89" s="69"/>
      <c r="I89" s="69"/>
      <c r="J89" s="69"/>
    </row>
    <row r="90" spans="3:10">
      <c r="D90" s="50" t="s">
        <v>561</v>
      </c>
      <c r="E90" s="50"/>
    </row>
    <row r="91" spans="3:10"/>
    <row r="92" spans="3:10">
      <c r="D92" s="51" t="s">
        <v>562</v>
      </c>
      <c r="E92" s="51"/>
    </row>
    <row r="93" spans="3:10"/>
  </sheetData>
  <customSheetViews>
    <customSheetView guid="{B75D5B89-F53B-4AA1-AC15-ACCE149CF623}" showPageBreaks="1" printArea="1" topLeftCell="A2">
      <selection sqref="A1:K93"/>
      <pageMargins left="0.7" right="0.7" top="0.75" bottom="0.75" header="0.3" footer="0.3"/>
      <pageSetup paperSize="9" scale="47" orientation="portrait" r:id="rId1"/>
    </customSheetView>
  </customSheetViews>
  <mergeCells count="1">
    <mergeCell ref="D26:E26"/>
  </mergeCells>
  <phoneticPr fontId="1" type="noConversion"/>
  <pageMargins left="0.7" right="0.7" top="0.75" bottom="0.75" header="0.3" footer="0.3"/>
  <pageSetup paperSize="9" scale="47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BU157"/>
  <sheetViews>
    <sheetView tabSelected="1" topLeftCell="Q1" zoomScale="70" zoomScaleNormal="70" workbookViewId="0">
      <selection activeCell="BV11" sqref="BV11"/>
    </sheetView>
  </sheetViews>
  <sheetFormatPr defaultColWidth="9" defaultRowHeight="20.25" customHeight="1"/>
  <cols>
    <col min="1" max="1" width="26.69921875" style="39" customWidth="1"/>
    <col min="2" max="2" width="6.8984375" style="160" customWidth="1"/>
    <col min="3" max="3" width="19" style="29" bestFit="1" customWidth="1"/>
    <col min="4" max="4" width="8.59765625" style="39" customWidth="1"/>
    <col min="5" max="5" width="18.09765625" style="39" customWidth="1"/>
    <col min="6" max="6" width="22.69921875" style="39" customWidth="1"/>
    <col min="7" max="7" width="7.5" style="39" customWidth="1"/>
    <col min="8" max="9" width="26" style="39" customWidth="1"/>
    <col min="10" max="10" width="13.09765625" style="39" customWidth="1"/>
    <col min="11" max="11" width="13.3984375" style="39" customWidth="1"/>
    <col min="12" max="12" width="10.5" style="39" customWidth="1"/>
    <col min="13" max="13" width="9.5" style="39" customWidth="1"/>
    <col min="14" max="14" width="14.69921875" style="28" customWidth="1"/>
    <col min="15" max="15" width="52.19921875" style="39" bestFit="1" customWidth="1"/>
    <col min="16" max="16" width="41.59765625" style="39" bestFit="1" customWidth="1"/>
    <col min="17" max="17" width="27.69921875" style="39" bestFit="1" customWidth="1"/>
    <col min="18" max="18" width="39.3984375" style="30" hidden="1" customWidth="1"/>
    <col min="19" max="21" width="13" style="39" customWidth="1"/>
    <col min="22" max="24" width="12.5" style="39" customWidth="1"/>
    <col min="25" max="25" width="14" style="39" customWidth="1"/>
    <col min="26" max="29" width="13.5" style="39" hidden="1" customWidth="1"/>
    <col min="30" max="30" width="13.5" style="28" hidden="1" customWidth="1"/>
    <col min="31" max="31" width="11.19921875" style="39" customWidth="1"/>
    <col min="32" max="33" width="9.69921875" style="39" customWidth="1"/>
    <col min="34" max="34" width="9.69921875" style="39" hidden="1" customWidth="1"/>
    <col min="35" max="37" width="10.59765625" style="39" customWidth="1"/>
    <col min="38" max="38" width="12.8984375" style="28" customWidth="1"/>
    <col min="39" max="39" width="11.5" style="39" bestFit="1" customWidth="1"/>
    <col min="40" max="40" width="10.59765625" style="39" bestFit="1" customWidth="1"/>
    <col min="41" max="46" width="17.59765625" style="39" hidden="1" customWidth="1"/>
    <col min="47" max="47" width="6" style="39" bestFit="1" customWidth="1"/>
    <col min="48" max="48" width="17.59765625" style="39" hidden="1" customWidth="1"/>
    <col min="49" max="49" width="9" style="39" customWidth="1"/>
    <col min="50" max="50" width="122.09765625" style="39" hidden="1" customWidth="1"/>
    <col min="51" max="51" width="101.09765625" style="39" hidden="1" customWidth="1"/>
    <col min="52" max="52" width="122.59765625" style="39" hidden="1" customWidth="1"/>
    <col min="53" max="54" width="9" style="39" hidden="1" customWidth="1"/>
    <col min="55" max="55" width="139.19921875" style="39" hidden="1" customWidth="1"/>
    <col min="56" max="58" width="9" style="39" hidden="1" customWidth="1"/>
    <col min="59" max="59" width="106.59765625" style="39" hidden="1" customWidth="1"/>
    <col min="60" max="60" width="116.8984375" style="39" hidden="1" customWidth="1"/>
    <col min="61" max="65" width="9" style="39" hidden="1" customWidth="1"/>
    <col min="66" max="66" width="15.09765625" style="39" hidden="1" customWidth="1"/>
    <col min="67" max="67" width="113.59765625" style="39" hidden="1" customWidth="1"/>
    <col min="68" max="68" width="13.5" style="39" hidden="1" customWidth="1"/>
    <col min="69" max="69" width="102.8984375" style="39" hidden="1" customWidth="1"/>
    <col min="70" max="71" width="9" style="39" hidden="1" customWidth="1"/>
    <col min="72" max="79" width="9" style="39" customWidth="1"/>
    <col min="80" max="16384" width="9" style="39"/>
  </cols>
  <sheetData>
    <row r="1" spans="1:71" s="44" customFormat="1" ht="20.25" customHeight="1" thickBot="1">
      <c r="A1" s="78" t="s">
        <v>383</v>
      </c>
      <c r="B1" s="159" t="s">
        <v>423</v>
      </c>
      <c r="C1" s="79" t="s">
        <v>0</v>
      </c>
      <c r="D1" s="80" t="s">
        <v>1</v>
      </c>
      <c r="E1" s="80" t="s">
        <v>2</v>
      </c>
      <c r="F1" s="80" t="s">
        <v>3</v>
      </c>
      <c r="G1" s="80" t="s">
        <v>4</v>
      </c>
      <c r="H1" s="80" t="s">
        <v>5</v>
      </c>
      <c r="I1" s="80" t="s">
        <v>6</v>
      </c>
      <c r="J1" s="80" t="s">
        <v>7</v>
      </c>
      <c r="K1" s="80" t="s">
        <v>8</v>
      </c>
      <c r="L1" s="80" t="s">
        <v>9</v>
      </c>
      <c r="M1" s="80" t="s">
        <v>10</v>
      </c>
      <c r="N1" s="81" t="s">
        <v>11</v>
      </c>
      <c r="O1" s="82" t="s">
        <v>374</v>
      </c>
      <c r="P1" s="82" t="s">
        <v>375</v>
      </c>
      <c r="Q1" s="82" t="s">
        <v>376</v>
      </c>
      <c r="R1" s="83" t="s">
        <v>377</v>
      </c>
      <c r="S1" s="84" t="s">
        <v>163</v>
      </c>
      <c r="T1" s="84" t="s">
        <v>378</v>
      </c>
      <c r="U1" s="84" t="s">
        <v>379</v>
      </c>
      <c r="V1" s="84" t="s">
        <v>275</v>
      </c>
      <c r="W1" s="84" t="s">
        <v>146</v>
      </c>
      <c r="X1" s="84" t="s">
        <v>147</v>
      </c>
      <c r="Y1" s="84" t="s">
        <v>148</v>
      </c>
      <c r="Z1" s="84" t="s">
        <v>149</v>
      </c>
      <c r="AA1" s="84" t="s">
        <v>216</v>
      </c>
      <c r="AB1" s="84" t="s">
        <v>151</v>
      </c>
      <c r="AC1" s="84" t="s">
        <v>152</v>
      </c>
      <c r="AD1" s="85" t="s">
        <v>153</v>
      </c>
      <c r="AE1" s="115" t="s">
        <v>461</v>
      </c>
      <c r="AF1" s="82" t="s">
        <v>462</v>
      </c>
      <c r="AG1" s="82" t="s">
        <v>463</v>
      </c>
      <c r="AH1" s="82" t="s">
        <v>464</v>
      </c>
      <c r="AI1" s="82" t="s">
        <v>465</v>
      </c>
      <c r="AJ1" s="82" t="s">
        <v>466</v>
      </c>
      <c r="AK1" s="82" t="s">
        <v>467</v>
      </c>
      <c r="AL1" s="86" t="s">
        <v>468</v>
      </c>
      <c r="AM1" s="87" t="s">
        <v>469</v>
      </c>
      <c r="AN1" s="87" t="s">
        <v>470</v>
      </c>
      <c r="AO1" s="87" t="s">
        <v>471</v>
      </c>
      <c r="AP1" s="87" t="s">
        <v>472</v>
      </c>
      <c r="AQ1" s="87" t="s">
        <v>473</v>
      </c>
      <c r="AR1" s="87" t="s">
        <v>474</v>
      </c>
      <c r="AS1" s="87" t="s">
        <v>475</v>
      </c>
      <c r="AT1" s="87" t="s">
        <v>476</v>
      </c>
      <c r="AU1" s="116" t="s">
        <v>477</v>
      </c>
      <c r="AV1" s="87" t="s">
        <v>478</v>
      </c>
      <c r="AX1" s="47" t="s">
        <v>482</v>
      </c>
      <c r="AY1" s="47" t="s">
        <v>483</v>
      </c>
      <c r="AZ1" s="47" t="s">
        <v>484</v>
      </c>
      <c r="BA1" s="47" t="s">
        <v>485</v>
      </c>
      <c r="BB1" s="47" t="s">
        <v>486</v>
      </c>
      <c r="BC1" s="47" t="s">
        <v>487</v>
      </c>
      <c r="BD1" s="47" t="s">
        <v>488</v>
      </c>
      <c r="BE1" s="48" t="s">
        <v>489</v>
      </c>
      <c r="BF1" s="47"/>
      <c r="BG1" s="47" t="s">
        <v>469</v>
      </c>
      <c r="BH1" s="47" t="s">
        <v>470</v>
      </c>
      <c r="BI1" s="47" t="s">
        <v>471</v>
      </c>
      <c r="BJ1" s="47" t="s">
        <v>472</v>
      </c>
      <c r="BK1" s="47" t="s">
        <v>473</v>
      </c>
      <c r="BL1" s="47" t="s">
        <v>474</v>
      </c>
      <c r="BM1" s="47" t="s">
        <v>475</v>
      </c>
      <c r="BN1" s="47" t="s">
        <v>476</v>
      </c>
      <c r="BO1" s="47" t="s">
        <v>477</v>
      </c>
      <c r="BP1" s="47" t="s">
        <v>478</v>
      </c>
      <c r="BQ1" s="47" t="s">
        <v>479</v>
      </c>
    </row>
    <row r="2" spans="1:71" s="112" customFormat="1" ht="20.25" customHeight="1" thickBot="1">
      <c r="A2" s="148" t="s">
        <v>933</v>
      </c>
      <c r="B2" s="157">
        <v>1</v>
      </c>
      <c r="C2" s="149" t="s">
        <v>912</v>
      </c>
      <c r="D2" s="133" t="str">
        <f>VLOOKUP($C2,AL제품Data!$A$2:$K$117,2,0)</f>
        <v>AL</v>
      </c>
      <c r="E2" s="133" t="str">
        <f>VLOOKUP($C2,AL제품Data!$A$2:$K$300,3,0)</f>
        <v>실내면,발코니면</v>
      </c>
      <c r="F2" s="133" t="str">
        <f>VLOOKUP($C2,AL제품Data!$A$2:$K$300,4,0)</f>
        <v>Door(여닫이 도어)</v>
      </c>
      <c r="G2" s="133" t="str">
        <f>VLOOKUP($C2,AL제품Data!$A$2:$K$300,5,0)</f>
        <v>시스템창</v>
      </c>
      <c r="H2" s="133" t="str">
        <f>VLOOKUP($C2,AL제품Data!$A$2:$K$300,6,0)</f>
        <v>Eurosystem9 AL</v>
      </c>
      <c r="I2" s="133" t="str">
        <f>VLOOKUP($C2,AL제품Data!$A$2:$K$300,7,0)</f>
        <v>유로시스템9 알루미늄</v>
      </c>
      <c r="J2" s="133" t="str">
        <f>VLOOKUP($C2,AL제품Data!$A$2:$K$300,8,0)</f>
        <v>여닫이도어</v>
      </c>
      <c r="K2" s="133">
        <f>VLOOKUP($C2,AL제품Data!$A$2:$K$300,9,0)</f>
        <v>80</v>
      </c>
      <c r="L2" s="133" t="str">
        <f>VLOOKUP($C2,AL제품Data!$A$2:$K$300,10,0)</f>
        <v>입면분할가능</v>
      </c>
      <c r="M2" s="133" t="str">
        <f>VLOOKUP($C2,AL제품Data!$A$2:$K$300,11,0)</f>
        <v>전체</v>
      </c>
      <c r="N2" s="134" t="str">
        <f>IFERROR(VLOOKUP($C2,AL제품Data!$A$2:$K$117,12,0),"")</f>
        <v/>
      </c>
      <c r="O2" s="130" t="str">
        <f>IF(VLOOKUP($A2,AL성적Data!$A$2:$AB$309,7,0)=0,"",VLOOKUP($A2,AL성적Data!$A$2:$AB$309,7,0))</f>
        <v>47mm(5일반+16아르곤+5수퍼로이+16아르곤+5수퍼로이)</v>
      </c>
      <c r="P2" s="135" t="str">
        <f>IF(VLOOKUP($A2,AL성적Data!$A$2:$AB$309,8,0)=0,"",VLOOKUP($A2,AL성적Data!$A$2:$AB$309,8,0))</f>
        <v/>
      </c>
      <c r="Q2" s="135" t="str">
        <f>IF(VLOOKUP($A2,AL성적Data!$A$2:$AB$309,9,0)=0,"",VLOOKUP($A2,AL성적Data!$A$2:$AB$309,9,0))</f>
        <v/>
      </c>
      <c r="R2" s="136" t="str">
        <f>IF(VLOOKUP($A2,AL성적Data!$A$2:$AB$309,10,0)=0,"",VLOOKUP($A2,AL성적Data!$A$2:$AB$309,10,0))</f>
        <v/>
      </c>
      <c r="S2" s="137" t="str">
        <f t="array" ref="S2">IFERROR(INDEX(AL성적Data!K:K,MATCH(1,(AL성적Data!A:A=DB!A2)*(AL성적Data!AC:AC="TW"),0)),"")</f>
        <v>2등급</v>
      </c>
      <c r="T2" s="138">
        <f t="array" ref="T2">IFERROR(INDEX(AL성적Data!M:M,MATCH(1,(AL성적Data!A:A=DB!A2)*(AL성적Data!AC:AC="TW"),0)),"")</f>
        <v>1.01</v>
      </c>
      <c r="U2" s="137" t="str">
        <f t="array" ref="U2">IFERROR(INDEX(AL성적Data!N:N,MATCH(1,(AL성적Data!A:A=DB!A2)*(AL성적Data!AC:AC="TW"),0)),"")</f>
        <v>1등급</v>
      </c>
      <c r="V2" s="137" t="str">
        <f t="array" ref="V2">IFERROR(INDEX(AL성적Data!O:O,MATCH(1,(AL성적Data!A:A=DB!A2)*(AL성적Data!AC:AC="TA"),0)),"")</f>
        <v/>
      </c>
      <c r="W2" s="137" t="str">
        <f t="array" ref="W2">IFERROR(IF(INDEX(AL성적Data!Q:Q,MATCH(1,(AL성적Data!A:A=DB!A2)*(AL성적Data!AC:AC="WA"),0))=0,"",INDEX(AL성적Data!Q:Q,MATCH(1,(AL성적Data!A:A=DB!A2)*(AL성적Data!AC:AC="WA"),0))),"")</f>
        <v/>
      </c>
      <c r="X2" s="137" t="str">
        <f t="array" ref="X2">IFERROR(IF(INDEX(AL성적Data!R:R,MATCH(1,(AL성적Data!A:A=DB!A2)*(AL성적Data!AC:AC="WA"),0))=0,"",INDEX(AL성적Data!R:R,MATCH(1,(AL성적Data!A:A=DB!A2)*(AL성적Data!AC:AC="WA"),0))),"")</f>
        <v/>
      </c>
      <c r="Y2" s="137" t="str">
        <f t="array" ref="Y2">IFERROR(IF(INDEX(AL성적Data!S:S,MATCH(1,(AL성적Data!A:A=DB!A2)*(AL성적Data!AC:AC="WA"),0))=0,"",INDEX(AL성적Data!S:S,MATCH(1,(AL성적Data!A:A=DB!A2)*(AL성적Data!AC:AC="WA"),0))),"")</f>
        <v/>
      </c>
      <c r="Z2" s="137"/>
      <c r="AA2" s="137"/>
      <c r="AB2" s="137"/>
      <c r="AC2" s="137"/>
      <c r="AD2" s="139"/>
      <c r="AE2" s="150" t="str">
        <f>IFERROR(HYPERLINK(AX2,AE$1),"")</f>
        <v>성적서_에너지</v>
      </c>
      <c r="AF2" s="151" t="str">
        <f>IFERROR(HYPERLINK(AY2,AF$1),"")</f>
        <v/>
      </c>
      <c r="AG2" s="151" t="str">
        <f>IFERROR(HYPERLINK(AZ2,AG$1),"")</f>
        <v/>
      </c>
      <c r="AH2" s="135"/>
      <c r="AI2" s="135"/>
      <c r="AJ2" s="135"/>
      <c r="AK2" s="135"/>
      <c r="AL2" s="152"/>
      <c r="AM2" s="140" t="str">
        <f>IFERROR(IF(BG2="","",HYPERLINK(BG2,AM$1)),"")</f>
        <v>도면_단면dwg</v>
      </c>
      <c r="AN2" s="140" t="str">
        <f>IFERROR(IF(BH2="","",HYPERLINK(BH2,AN$1)),"")</f>
        <v/>
      </c>
      <c r="AO2" s="140" t="str">
        <f>IFERROR(IF(BI2="","",HYPERLINK(BI2,AO$1)),"")</f>
        <v/>
      </c>
      <c r="AP2" s="140" t="str">
        <f>IFERROR(IF(BJ2="","",HYPERLINK(BJ2,AP$1)),"")</f>
        <v/>
      </c>
      <c r="AQ2" s="140" t="str">
        <f>IFERROR(IF(BK2="","",HYPERLINK(BK2,AQ$1)),"")</f>
        <v/>
      </c>
      <c r="AR2" s="140" t="str">
        <f>IFERROR(IF(BL2="","",HYPERLINK(BL2,AR$1)),"")</f>
        <v/>
      </c>
      <c r="AS2" s="140" t="str">
        <f>IFERROR(IF(BM2="","",HYPERLINK(BM2,AS$1)),"")</f>
        <v/>
      </c>
      <c r="AT2" s="140" t="str">
        <f>IFERROR(IF(BN2="","",HYPERLINK(BN2,AT$1)),"")</f>
        <v/>
      </c>
      <c r="AU2" s="141" t="str">
        <f>IFERROR(IF(BO2="","",HYPERLINK(BO2,AU$1)),"")</f>
        <v>리플렛</v>
      </c>
      <c r="AV2" s="140" t="str">
        <f>IFERROR(IF(BP2="","",HYPERLINK(BP2,AV$1)),"")</f>
        <v/>
      </c>
      <c r="AX2" s="135" t="str">
        <f t="array" ref="AX2">INDEX(AL성적Data!AF:AF,MATCH(1,(AL성적Data!A:A=DB!A2)*(AL성적Data!AC:AC="TW"),0))</f>
        <v>http://www.lxhausys.co.kr/popup/rn/download/downloadPopup.jsp?from=alwindow&amp;uu=/upload/alwindow/data/TW-E9-ADR80-347FGEE2R5.pdf</v>
      </c>
      <c r="AY2" s="135" t="e">
        <f>INDEX(AL성적Data!AF:AF,MATCH(1,(AL성적Data!A:A=DB!A2)*(AL성적Data!AC:AC="TA"),0))</f>
        <v>#N/A</v>
      </c>
      <c r="AZ2" s="130" t="e">
        <f t="array" ref="AZ2">INDEX(AL성적Data!AF:AF,MATCH(1,(AL성적Data!A:A=DB!A2)*(AL성적Data!AC:AC="WA"),0))</f>
        <v>#N/A</v>
      </c>
      <c r="BA2" s="135"/>
      <c r="BB2" s="135"/>
      <c r="BC2" s="135"/>
      <c r="BD2" s="135"/>
      <c r="BE2" s="135"/>
      <c r="BF2" s="135"/>
      <c r="BG2" s="135" t="str">
        <f>IF(VLOOKUP($C2,AL제품Data!$A$2:$AL$200,28,0)="","",VLOOKUP($C2,AL제품Data!$A$2:$AL$200,28,0))</f>
        <v>http://www.lxhausys.co.kr/popup/rn/download/downloadPopup.jsp?from=alwindow&amp;uu=/upload/alwindow/data/E9-ADR80_SEC.dwg</v>
      </c>
      <c r="BH2" s="135" t="str">
        <f>IF(VLOOKUP($C2,AL제품Data!$A$2:$AL$200,29,0)="","",VLOOKUP($C2,AL제품Data!$A$2:$AL$200,29,0))</f>
        <v/>
      </c>
      <c r="BI2" s="135" t="str">
        <f>IF(VLOOKUP($C2,AL제품Data!$A$2:$AL$100,30,0)="","",VLOOKUP($C2,AL제품Data!$A$2:$AL$100,30,0))</f>
        <v/>
      </c>
      <c r="BJ2" s="135"/>
      <c r="BK2" s="135"/>
      <c r="BL2" s="135"/>
      <c r="BM2" s="135"/>
      <c r="BN2" s="135"/>
      <c r="BO2" s="135" t="str">
        <f>IF(VLOOKUP($C2,AL제품Data!$A$2:$AL$100,36,0)="","",VLOOKUP($C2,AL제품Data!$A$2:$AL$100,36,0))</f>
        <v>http://www.lxhausys.co.kr/popup/rn/download/downloadPopup.jsp?from=alwindow&amp;uu=/upload/alwindow/data/E9-ADR80_REFLET.pdf</v>
      </c>
      <c r="BP2" s="135"/>
      <c r="BQ2" s="135" t="str">
        <f>IF(VLOOKUP($C2,AL제품Data!$A$2:$AL$100,38,0)="","",VLOOKUP($C2,AL제품Data!$A$2:$AL$100,38,0))</f>
        <v>http://www.lxhausys.co.kr/popup/rn/download/downloadPopup.jsp?from=alwindow&amp;uu=/upload/alwindow/data/E9-ADR80_SPEC.docx</v>
      </c>
      <c r="BR2" s="135"/>
      <c r="BS2" s="135"/>
    </row>
    <row r="3" spans="1:71" s="112" customFormat="1" ht="20.25" customHeight="1" thickBot="1">
      <c r="A3" s="153" t="s">
        <v>934</v>
      </c>
      <c r="B3" s="158">
        <v>2</v>
      </c>
      <c r="C3" s="132" t="s">
        <v>912</v>
      </c>
      <c r="D3" s="133" t="str">
        <f>VLOOKUP($C3,AL제품Data!$A$2:$K$117,2,0)</f>
        <v>AL</v>
      </c>
      <c r="E3" s="133" t="str">
        <f>VLOOKUP($C3,AL제품Data!$A$2:$K$300,3,0)</f>
        <v>실내면,발코니면</v>
      </c>
      <c r="F3" s="133" t="str">
        <f>VLOOKUP($C3,AL제품Data!$A$2:$K$300,4,0)</f>
        <v>Door(여닫이 도어)</v>
      </c>
      <c r="G3" s="133" t="str">
        <f>VLOOKUP($C3,AL제품Data!$A$2:$K$300,5,0)</f>
        <v>시스템창</v>
      </c>
      <c r="H3" s="133" t="str">
        <f>VLOOKUP($C3,AL제품Data!$A$2:$K$300,6,0)</f>
        <v>Eurosystem9 AL</v>
      </c>
      <c r="I3" s="133" t="str">
        <f>VLOOKUP($C3,AL제품Data!$A$2:$K$300,7,0)</f>
        <v>유로시스템9 알루미늄</v>
      </c>
      <c r="J3" s="133" t="str">
        <f>VLOOKUP($C3,AL제품Data!$A$2:$K$300,8,0)</f>
        <v>여닫이도어</v>
      </c>
      <c r="K3" s="133">
        <f>VLOOKUP($C3,AL제품Data!$A$2:$K$300,9,0)</f>
        <v>80</v>
      </c>
      <c r="L3" s="133" t="str">
        <f>VLOOKUP($C3,AL제품Data!$A$2:$K$300,10,0)</f>
        <v>입면분할가능</v>
      </c>
      <c r="M3" s="133" t="str">
        <f>VLOOKUP($C3,AL제품Data!$A$2:$K$300,11,0)</f>
        <v>전체</v>
      </c>
      <c r="N3" s="134" t="str">
        <f>IFERROR(VLOOKUP($C3,AL제품Data!$A$2:$K$117,12,0),"")</f>
        <v/>
      </c>
      <c r="O3" s="130" t="str">
        <f>IF(VLOOKUP($A3,AL성적Data!$A$2:$AB$309,7,0)=0,"",VLOOKUP($A3,AL성적Data!$A$2:$AB$309,7,0))</f>
        <v>43mm(5로이+14아르곤+5일반+14아르곤+5로이)</v>
      </c>
      <c r="P3" s="135" t="str">
        <f>IF(VLOOKUP($A3,AL성적Data!$A$2:$AB$309,8,0)=0,"",VLOOKUP($A3,AL성적Data!$A$2:$AB$309,8,0))</f>
        <v/>
      </c>
      <c r="Q3" s="135" t="str">
        <f>IF(VLOOKUP($A3,AL성적Data!$A$2:$AB$309,9,0)=0,"",VLOOKUP($A3,AL성적Data!$A$2:$AB$309,9,0))</f>
        <v/>
      </c>
      <c r="R3" s="136" t="str">
        <f>IF(VLOOKUP($A3,AL성적Data!$A$2:$AB$309,10,0)=0,"",VLOOKUP($A3,AL성적Data!$A$2:$AB$309,10,0))</f>
        <v/>
      </c>
      <c r="S3" s="137" t="str">
        <f t="array" ref="S3">IFERROR(INDEX(AL성적Data!K:K,MATCH(1,(AL성적Data!A:A=DB!A3)*(AL성적Data!AC:AC="TW"),0)),"")</f>
        <v>2등급</v>
      </c>
      <c r="T3" s="138">
        <f t="array" ref="T3">IFERROR(INDEX(AL성적Data!M:M,MATCH(1,(AL성적Data!A:A=DB!A3)*(AL성적Data!AC:AC="TW"),0)),"")</f>
        <v>1.1419999999999999</v>
      </c>
      <c r="U3" s="137" t="str">
        <f t="array" ref="U3">IFERROR(INDEX(AL성적Data!N:N,MATCH(1,(AL성적Data!A:A=DB!A3)*(AL성적Data!AC:AC="TW"),0)),"")</f>
        <v>1등급</v>
      </c>
      <c r="V3" s="137" t="str">
        <f t="array" ref="V3">IFERROR(INDEX(AL성적Data!O:O,MATCH(1,(AL성적Data!A:A=DB!A3)*(AL성적Data!AC:AC="TA"),0)),"")</f>
        <v/>
      </c>
      <c r="W3" s="137" t="str">
        <f t="array" ref="W3">IFERROR(IF(INDEX(AL성적Data!Q:Q,MATCH(1,(AL성적Data!A:A=DB!A3)*(AL성적Data!AC:AC="WA"),0))=0,"",INDEX(AL성적Data!Q:Q,MATCH(1,(AL성적Data!A:A=DB!A3)*(AL성적Data!AC:AC="WA"),0))),"")</f>
        <v/>
      </c>
      <c r="X3" s="137" t="str">
        <f t="array" ref="X3">IFERROR(IF(INDEX(AL성적Data!R:R,MATCH(1,(AL성적Data!A:A=DB!A3)*(AL성적Data!AC:AC="WA"),0))=0,"",INDEX(AL성적Data!R:R,MATCH(1,(AL성적Data!A:A=DB!A3)*(AL성적Data!AC:AC="WA"),0))),"")</f>
        <v/>
      </c>
      <c r="Y3" s="137" t="str">
        <f t="array" ref="Y3">IFERROR(IF(INDEX(AL성적Data!S:S,MATCH(1,(AL성적Data!A:A=DB!A3)*(AL성적Data!AC:AC="WA"),0))=0,"",INDEX(AL성적Data!S:S,MATCH(1,(AL성적Data!A:A=DB!A3)*(AL성적Data!AC:AC="WA"),0))),"")</f>
        <v/>
      </c>
      <c r="Z3" s="137"/>
      <c r="AA3" s="137"/>
      <c r="AB3" s="137"/>
      <c r="AC3" s="137"/>
      <c r="AD3" s="139"/>
      <c r="AE3" s="150" t="str">
        <f>IFERROR(HYPERLINK(AX3,AE$1),"")</f>
        <v>성적서_에너지</v>
      </c>
      <c r="AF3" s="151" t="str">
        <f>IFERROR(HYPERLINK(AY3,AF$1),"")</f>
        <v/>
      </c>
      <c r="AG3" s="151" t="str">
        <f>IFERROR(HYPERLINK(AZ3,AG$1),"")</f>
        <v/>
      </c>
      <c r="AH3" s="135"/>
      <c r="AI3" s="135"/>
      <c r="AJ3" s="135"/>
      <c r="AK3" s="135"/>
      <c r="AL3" s="152"/>
      <c r="AM3" s="140" t="str">
        <f>IFERROR(IF(BG3="","",HYPERLINK(BG3,AM$1)),"")</f>
        <v>도면_단면dwg</v>
      </c>
      <c r="AN3" s="140" t="str">
        <f>IFERROR(IF(BH3="","",HYPERLINK(BH3,AN$1)),"")</f>
        <v/>
      </c>
      <c r="AO3" s="140" t="str">
        <f>IFERROR(IF(BI3="","",HYPERLINK(BI3,AO$1)),"")</f>
        <v/>
      </c>
      <c r="AP3" s="140" t="str">
        <f>IFERROR(IF(BJ3="","",HYPERLINK(BJ3,AP$1)),"")</f>
        <v/>
      </c>
      <c r="AQ3" s="140" t="str">
        <f>IFERROR(IF(BK3="","",HYPERLINK(BK3,AQ$1)),"")</f>
        <v/>
      </c>
      <c r="AR3" s="140" t="str">
        <f>IFERROR(IF(BL3="","",HYPERLINK(BL3,AR$1)),"")</f>
        <v/>
      </c>
      <c r="AS3" s="140" t="str">
        <f>IFERROR(IF(BM3="","",HYPERLINK(BM3,AS$1)),"")</f>
        <v/>
      </c>
      <c r="AT3" s="140" t="str">
        <f>IFERROR(IF(BN3="","",HYPERLINK(BN3,AT$1)),"")</f>
        <v/>
      </c>
      <c r="AU3" s="141" t="str">
        <f>IFERROR(IF(BO3="","",HYPERLINK(BO3,AU$1)),"")</f>
        <v>리플렛</v>
      </c>
      <c r="AV3" s="140" t="str">
        <f>IFERROR(IF(BP3="","",HYPERLINK(BP3,AV$1)),"")</f>
        <v/>
      </c>
      <c r="AX3" s="130" t="str">
        <f t="array" ref="AX3">INDEX(AL성적Data!AF:AF,MATCH(1,(AL성적Data!A:A=DB!A3)*(AL성적Data!AC:AC="TW"),0))</f>
        <v>http://www.lxhausys.co.kr/popup/rn/download/downloadPopup.jsp?from=alwindow&amp;uu=/upload/alwindow/data/TW-E9-ADR80-343FLGL2R5.pdf</v>
      </c>
      <c r="AY3" s="130" t="e">
        <f t="array" ref="AY3">INDEX(AL성적Data!AF:AF,MATCH(1,(AL성적Data!A:A=DB!A3)*(AL성적Data!AC:AC="TA"),0))</f>
        <v>#N/A</v>
      </c>
      <c r="AZ3" s="130" t="e">
        <f t="array" ref="AZ3">INDEX(AL성적Data!AF:AF,MATCH(1,(AL성적Data!A:A=DB!A3)*(AL성적Data!AC:AC="WA"),0))</f>
        <v>#N/A</v>
      </c>
      <c r="BA3" s="130"/>
      <c r="BB3" s="130"/>
      <c r="BC3" s="130"/>
      <c r="BD3" s="130"/>
      <c r="BE3" s="130"/>
      <c r="BF3" s="130"/>
      <c r="BG3" s="135" t="str">
        <f>IF(VLOOKUP($C3,AL제품Data!$A$2:$AL$200,28,0)="","",VLOOKUP($C3,AL제품Data!$A$2:$AL$200,28,0))</f>
        <v>http://www.lxhausys.co.kr/popup/rn/download/downloadPopup.jsp?from=alwindow&amp;uu=/upload/alwindow/data/E9-ADR80_SEC.dwg</v>
      </c>
      <c r="BH3" s="135" t="str">
        <f>IF(VLOOKUP($C3,AL제품Data!$A$2:$AL$200,29,0)="","",VLOOKUP($C3,AL제품Data!$A$2:$AL$200,29,0))</f>
        <v/>
      </c>
      <c r="BI3" s="135" t="str">
        <f>IF(VLOOKUP($C3,AL제품Data!$A$2:$AL$100,30,0)="","",VLOOKUP($C3,AL제품Data!$A$2:$AL$100,30,0))</f>
        <v/>
      </c>
      <c r="BJ3" s="135"/>
      <c r="BK3" s="135"/>
      <c r="BL3" s="135"/>
      <c r="BM3" s="135"/>
      <c r="BN3" s="135"/>
      <c r="BO3" s="135" t="str">
        <f>IF(VLOOKUP($C3,AL제품Data!$A$2:$AL$100,36,0)="","",VLOOKUP($C3,AL제품Data!$A$2:$AL$100,36,0))</f>
        <v>http://www.lxhausys.co.kr/popup/rn/download/downloadPopup.jsp?from=alwindow&amp;uu=/upload/alwindow/data/E9-ADR80_REFLET.pdf</v>
      </c>
      <c r="BP3" s="135"/>
      <c r="BQ3" s="135" t="str">
        <f>IF(VLOOKUP($C3,AL제품Data!$A$2:$AL$100,38,0)="","",VLOOKUP($C3,AL제품Data!$A$2:$AL$100,38,0))</f>
        <v>http://www.lxhausys.co.kr/popup/rn/download/downloadPopup.jsp?from=alwindow&amp;uu=/upload/alwindow/data/E9-ADR80_SPEC.docx</v>
      </c>
      <c r="BR3" s="130"/>
      <c r="BS3" s="130"/>
    </row>
    <row r="4" spans="1:71" s="164" customFormat="1" ht="20.25" customHeight="1" thickBot="1">
      <c r="A4" s="161" t="s">
        <v>1243</v>
      </c>
      <c r="B4" s="162">
        <v>3</v>
      </c>
      <c r="C4" s="163" t="s">
        <v>912</v>
      </c>
      <c r="D4" s="133" t="str">
        <f>VLOOKUP($C4,AL제품Data!$A$2:$K$117,2,0)</f>
        <v>AL</v>
      </c>
      <c r="E4" s="133" t="str">
        <f>VLOOKUP($C4,AL제품Data!$A$2:$K$300,3,0)</f>
        <v>실내면,발코니면</v>
      </c>
      <c r="F4" s="133" t="str">
        <f>VLOOKUP($C4,AL제품Data!$A$2:$K$300,4,0)</f>
        <v>Door(여닫이 도어)</v>
      </c>
      <c r="G4" s="133" t="str">
        <f>VLOOKUP($C4,AL제품Data!$A$2:$K$300,5,0)</f>
        <v>시스템창</v>
      </c>
      <c r="H4" s="133" t="str">
        <f>VLOOKUP($C4,AL제품Data!$A$2:$K$300,6,0)</f>
        <v>Eurosystem9 AL</v>
      </c>
      <c r="I4" s="133" t="str">
        <f>VLOOKUP($C4,AL제품Data!$A$2:$K$300,7,0)</f>
        <v>유로시스템9 알루미늄</v>
      </c>
      <c r="J4" s="133" t="str">
        <f>VLOOKUP($C4,AL제품Data!$A$2:$K$300,8,0)</f>
        <v>여닫이도어</v>
      </c>
      <c r="K4" s="133">
        <f>VLOOKUP($C4,AL제품Data!$A$2:$K$300,9,0)</f>
        <v>80</v>
      </c>
      <c r="L4" s="133" t="str">
        <f>VLOOKUP($C4,AL제품Data!$A$2:$K$300,10,0)</f>
        <v>입면분할가능</v>
      </c>
      <c r="M4" s="133" t="str">
        <f>VLOOKUP($C4,AL제품Data!$A$2:$K$300,11,0)</f>
        <v>전체</v>
      </c>
      <c r="N4" s="134" t="str">
        <f>IFERROR(VLOOKUP($C4,AL제품Data!$A$2:$K$117,12,0),"")</f>
        <v/>
      </c>
      <c r="O4" s="130" t="str">
        <f>IF(VLOOKUP($A4,AL성적Data!$A$2:$AB$309,7,0)=0,"",VLOOKUP($A4,AL성적Data!$A$2:$AB$309,7,0))</f>
        <v>24mm(5일반+14아르곤+5수퍼로이)</v>
      </c>
      <c r="P4" s="135" t="str">
        <f>IF(VLOOKUP($A4,AL성적Data!$A$2:$AB$309,8,0)=0,"",VLOOKUP($A4,AL성적Data!$A$2:$AB$309,8,0))</f>
        <v/>
      </c>
      <c r="Q4" s="135" t="str">
        <f>IF(VLOOKUP($A4,AL성적Data!$A$2:$AB$309,9,0)=0,"",VLOOKUP($A4,AL성적Data!$A$2:$AB$309,9,0))</f>
        <v/>
      </c>
      <c r="R4" s="136" t="str">
        <f>IF(VLOOKUP($A4,AL성적Data!$A$2:$AB$309,10,0)=0,"",VLOOKUP($A4,AL성적Data!$A$2:$AB$309,10,0))</f>
        <v/>
      </c>
      <c r="S4" s="137" t="str">
        <f t="array" ref="S4">IFERROR(INDEX(AL성적Data!K:K,MATCH(1,(AL성적Data!A:A=DB!A4)*(AL성적Data!AC:AC="TW"),0)),"")</f>
        <v>3등급</v>
      </c>
      <c r="T4" s="138">
        <f t="array" ref="T4">IFERROR(INDEX(AL성적Data!M:M,MATCH(1,(AL성적Data!A:A=DB!A4)*(AL성적Data!AC:AC="TW"),0)),"")</f>
        <v>1.5589999999999999</v>
      </c>
      <c r="U4" s="137" t="str">
        <f t="array" ref="U4">IFERROR(INDEX(AL성적Data!N:N,MATCH(1,(AL성적Data!A:A=DB!A4)*(AL성적Data!AC:AC="TW"),0)),"")</f>
        <v>1등급</v>
      </c>
      <c r="V4" s="137" t="str">
        <f t="array" ref="V4">IFERROR(INDEX(AL성적Data!O:O,MATCH(1,(AL성적Data!A:A=DB!A4)*(AL성적Data!AC:AC="TA"),0)),"")</f>
        <v/>
      </c>
      <c r="W4" s="137" t="str">
        <f t="array" ref="W4">IFERROR(IF(INDEX(AL성적Data!Q:Q,MATCH(1,(AL성적Data!A:A=DB!A4)*(AL성적Data!AC:AC="WA"),0))=0,"",INDEX(AL성적Data!Q:Q,MATCH(1,(AL성적Data!A:A=DB!A4)*(AL성적Data!AC:AC="WA"),0))),"")</f>
        <v/>
      </c>
      <c r="X4" s="137" t="str">
        <f t="array" ref="X4">IFERROR(IF(INDEX(AL성적Data!R:R,MATCH(1,(AL성적Data!A:A=DB!A4)*(AL성적Data!AC:AC="WA"),0))=0,"",INDEX(AL성적Data!R:R,MATCH(1,(AL성적Data!A:A=DB!A4)*(AL성적Data!AC:AC="WA"),0))),"")</f>
        <v/>
      </c>
      <c r="Y4" s="137" t="str">
        <f t="array" ref="Y4">IFERROR(IF(INDEX(AL성적Data!S:S,MATCH(1,(AL성적Data!A:A=DB!A4)*(AL성적Data!AC:AC="WA"),0))=0,"",INDEX(AL성적Data!S:S,MATCH(1,(AL성적Data!A:A=DB!A4)*(AL성적Data!AC:AC="WA"),0))),"")</f>
        <v/>
      </c>
      <c r="Z4" s="137"/>
      <c r="AA4" s="137"/>
      <c r="AB4" s="137"/>
      <c r="AC4" s="137"/>
      <c r="AD4" s="139"/>
      <c r="AE4" s="150" t="str">
        <f>IFERROR(HYPERLINK(AX4,AE$1),"")</f>
        <v>성적서_에너지</v>
      </c>
      <c r="AF4" s="151" t="str">
        <f>IFERROR(HYPERLINK(AY4,AF$1),"")</f>
        <v/>
      </c>
      <c r="AG4" s="151" t="str">
        <f>IFERROR(HYPERLINK(AZ4,AG$1),"")</f>
        <v/>
      </c>
      <c r="AH4" s="135"/>
      <c r="AI4" s="135"/>
      <c r="AJ4" s="135"/>
      <c r="AK4" s="135"/>
      <c r="AL4" s="152"/>
      <c r="AM4" s="140" t="str">
        <f>IFERROR(IF(BG4="","",HYPERLINK(BG4,AM$1)),"")</f>
        <v>도면_단면dwg</v>
      </c>
      <c r="AN4" s="140" t="str">
        <f>IFERROR(IF(BH4="","",HYPERLINK(BH4,AN$1)),"")</f>
        <v/>
      </c>
      <c r="AO4" s="140" t="str">
        <f>IFERROR(IF(BI4="","",HYPERLINK(BI4,AO$1)),"")</f>
        <v/>
      </c>
      <c r="AP4" s="140" t="str">
        <f>IFERROR(IF(BJ4="","",HYPERLINK(BJ4,AP$1)),"")</f>
        <v/>
      </c>
      <c r="AQ4" s="140" t="str">
        <f>IFERROR(IF(BK4="","",HYPERLINK(BK4,AQ$1)),"")</f>
        <v/>
      </c>
      <c r="AR4" s="140" t="str">
        <f>IFERROR(IF(BL4="","",HYPERLINK(BL4,AR$1)),"")</f>
        <v/>
      </c>
      <c r="AS4" s="140" t="str">
        <f>IFERROR(IF(BM4="","",HYPERLINK(BM4,AS$1)),"")</f>
        <v/>
      </c>
      <c r="AT4" s="140" t="str">
        <f>IFERROR(IF(BN4="","",HYPERLINK(BN4,AT$1)),"")</f>
        <v/>
      </c>
      <c r="AU4" s="141" t="str">
        <f>IFERROR(IF(BO4="","",HYPERLINK(BO4,AU$1)),"")</f>
        <v>리플렛</v>
      </c>
      <c r="AV4" s="140" t="str">
        <f>IFERROR(IF(BP4="","",HYPERLINK(BP4,AV$1)),"")</f>
        <v/>
      </c>
      <c r="AX4" s="161" t="str">
        <f t="array" ref="AX4">INDEX(AL성적Data!AF:AF,MATCH(1,(AL성적Data!A:A=DB!A4)*(AL성적Data!AC:AC="TW"),0))</f>
        <v>http://www.lxhausys.co.kr/popup/rn/download/downloadPopup.jsp?from=alwindow&amp;uu=/upload/alwindow/data/TW-E9-ADR80-224FFGE1R5.pdf</v>
      </c>
      <c r="AY4" s="161" t="e">
        <f t="array" ref="AY4">INDEX(AL성적Data!AF:AF,MATCH(1,(AL성적Data!A:A=DB!A4)*(AL성적Data!AC:AC="TA"),0))</f>
        <v>#N/A</v>
      </c>
      <c r="AZ4" s="161" t="e">
        <f t="array" ref="AZ4">INDEX(AL성적Data!AF:AF,MATCH(1,(AL성적Data!A:A=DB!A4)*(AL성적Data!AC:AC="WA"),0))</f>
        <v>#N/A</v>
      </c>
      <c r="BA4" s="161"/>
      <c r="BB4" s="161"/>
      <c r="BC4" s="161"/>
      <c r="BD4" s="161"/>
      <c r="BE4" s="161"/>
      <c r="BF4" s="161"/>
      <c r="BG4" s="165" t="str">
        <f>IF(VLOOKUP($C4,AL제품Data!$A$2:$AL$200,28,0)="","",VLOOKUP($C4,AL제품Data!$A$2:$AL$200,28,0))</f>
        <v>http://www.lxhausys.co.kr/popup/rn/download/downloadPopup.jsp?from=alwindow&amp;uu=/upload/alwindow/data/E9-ADR80_SEC.dwg</v>
      </c>
      <c r="BH4" s="165" t="str">
        <f>IF(VLOOKUP($C4,AL제품Data!$A$2:$AL$200,29,0)="","",VLOOKUP($C4,AL제품Data!$A$2:$AL$200,29,0))</f>
        <v/>
      </c>
      <c r="BI4" s="165" t="str">
        <f>IF(VLOOKUP($C4,AL제품Data!$A$2:$AL$100,30,0)="","",VLOOKUP($C4,AL제품Data!$A$2:$AL$100,30,0))</f>
        <v/>
      </c>
      <c r="BJ4" s="165"/>
      <c r="BK4" s="165"/>
      <c r="BL4" s="165"/>
      <c r="BM4" s="165"/>
      <c r="BN4" s="165"/>
      <c r="BO4" s="165" t="str">
        <f>IF(VLOOKUP($C4,AL제품Data!$A$2:$AL$100,36,0)="","",VLOOKUP($C4,AL제품Data!$A$2:$AL$100,36,0))</f>
        <v>http://www.lxhausys.co.kr/popup/rn/download/downloadPopup.jsp?from=alwindow&amp;uu=/upload/alwindow/data/E9-ADR80_REFLET.pdf</v>
      </c>
      <c r="BP4" s="165"/>
      <c r="BQ4" s="165" t="str">
        <f>IF(VLOOKUP($C4,AL제품Data!$A$2:$AL$100,38,0)="","",VLOOKUP($C4,AL제품Data!$A$2:$AL$100,38,0))</f>
        <v>http://www.lxhausys.co.kr/popup/rn/download/downloadPopup.jsp?from=alwindow&amp;uu=/upload/alwindow/data/E9-ADR80_SPEC.docx</v>
      </c>
      <c r="BR4" s="161"/>
      <c r="BS4" s="161"/>
    </row>
    <row r="5" spans="1:71" s="112" customFormat="1" ht="20.25" customHeight="1" thickBot="1">
      <c r="A5" s="130" t="s">
        <v>935</v>
      </c>
      <c r="B5" s="158">
        <v>4</v>
      </c>
      <c r="C5" s="132" t="s">
        <v>912</v>
      </c>
      <c r="D5" s="133" t="str">
        <f>VLOOKUP($C5,AL제품Data!$A$2:$K$117,2,0)</f>
        <v>AL</v>
      </c>
      <c r="E5" s="133" t="str">
        <f>VLOOKUP($C5,AL제품Data!$A$2:$K$300,3,0)</f>
        <v>실내면,발코니면</v>
      </c>
      <c r="F5" s="133" t="str">
        <f>VLOOKUP($C5,AL제품Data!$A$2:$K$300,4,0)</f>
        <v>Door(여닫이 도어)</v>
      </c>
      <c r="G5" s="133" t="str">
        <f>VLOOKUP($C5,AL제품Data!$A$2:$K$300,5,0)</f>
        <v>시스템창</v>
      </c>
      <c r="H5" s="133" t="str">
        <f>VLOOKUP($C5,AL제품Data!$A$2:$K$300,6,0)</f>
        <v>Eurosystem9 AL</v>
      </c>
      <c r="I5" s="133" t="str">
        <f>VLOOKUP($C5,AL제품Data!$A$2:$K$300,7,0)</f>
        <v>유로시스템9 알루미늄</v>
      </c>
      <c r="J5" s="133" t="str">
        <f>VLOOKUP($C5,AL제품Data!$A$2:$K$300,8,0)</f>
        <v>여닫이도어</v>
      </c>
      <c r="K5" s="133">
        <f>VLOOKUP($C5,AL제품Data!$A$2:$K$300,9,0)</f>
        <v>80</v>
      </c>
      <c r="L5" s="133" t="str">
        <f>VLOOKUP($C5,AL제품Data!$A$2:$K$300,10,0)</f>
        <v>입면분할가능</v>
      </c>
      <c r="M5" s="133" t="str">
        <f>VLOOKUP($C5,AL제품Data!$A$2:$K$300,11,0)</f>
        <v>전체</v>
      </c>
      <c r="N5" s="134" t="str">
        <f>IFERROR(VLOOKUP($C5,AL제품Data!$A$2:$K$117,12,0),"")</f>
        <v/>
      </c>
      <c r="O5" s="130" t="str">
        <f>IF(VLOOKUP($A5,AL성적Data!$A$2:$AB$309,7,0)=0,"",VLOOKUP($A5,AL성적Data!$A$2:$AB$309,7,0))</f>
        <v>47mm(5일반+16공기+5일반+16공기+5일반)</v>
      </c>
      <c r="P5" s="135" t="str">
        <f>IF(VLOOKUP($A5,AL성적Data!$A$2:$AB$309,8,0)=0,"",VLOOKUP($A5,AL성적Data!$A$2:$AB$309,8,0))</f>
        <v/>
      </c>
      <c r="Q5" s="135" t="str">
        <f>IF(VLOOKUP($A5,AL성적Data!$A$2:$AB$309,9,0)=0,"",VLOOKUP($A5,AL성적Data!$A$2:$AB$309,9,0))</f>
        <v/>
      </c>
      <c r="R5" s="136" t="str">
        <f>IF(VLOOKUP($A5,AL성적Data!$A$2:$AB$309,10,0)=0,"",VLOOKUP($A5,AL성적Data!$A$2:$AB$309,10,0))</f>
        <v/>
      </c>
      <c r="S5" s="137" t="str">
        <f t="array" ref="S5">IFERROR(INDEX(AL성적Data!K:K,MATCH(1,(AL성적Data!A:A=DB!A5)*(AL성적Data!AC:AC="TW"),0)),"")</f>
        <v/>
      </c>
      <c r="T5" s="138" t="str">
        <f t="array" ref="T5">IFERROR(INDEX(AL성적Data!M:M,MATCH(1,(AL성적Data!A:A=DB!A5)*(AL성적Data!AC:AC="TW"),0)),"")</f>
        <v/>
      </c>
      <c r="U5" s="137" t="str">
        <f t="array" ref="U5">IFERROR(INDEX(AL성적Data!N:N,MATCH(1,(AL성적Data!A:A=DB!A5)*(AL성적Data!AC:AC="TW"),0)),"")</f>
        <v/>
      </c>
      <c r="V5" s="137" t="str">
        <f t="array" ref="V5">IFERROR(INDEX(AL성적Data!O:O,MATCH(1,(AL성적Data!A:A=DB!A5)*(AL성적Data!AC:AC="TA"),0)),"")</f>
        <v/>
      </c>
      <c r="W5" s="137" t="str">
        <f t="array" ref="W5">IFERROR(IF(INDEX(AL성적Data!Q:Q,MATCH(1,(AL성적Data!A:A=DB!A5)*(AL성적Data!AC:AC="WA"),0))=0,"",INDEX(AL성적Data!Q:Q,MATCH(1,(AL성적Data!A:A=DB!A5)*(AL성적Data!AC:AC="WA"),0))),"")</f>
        <v/>
      </c>
      <c r="X5" s="137" t="str">
        <f t="array" ref="X5">IFERROR(IF(INDEX(AL성적Data!R:R,MATCH(1,(AL성적Data!A:A=DB!A5)*(AL성적Data!AC:AC="WA"),0))=0,"",INDEX(AL성적Data!R:R,MATCH(1,(AL성적Data!A:A=DB!A5)*(AL성적Data!AC:AC="WA"),0))),"")</f>
        <v>50등급</v>
      </c>
      <c r="Y5" s="137" t="str">
        <f t="array" ref="Y5">IFERROR(IF(INDEX(AL성적Data!S:S,MATCH(1,(AL성적Data!A:A=DB!A5)*(AL성적Data!AC:AC="WA"),0))=0,"",INDEX(AL성적Data!S:S,MATCH(1,(AL성적Data!A:A=DB!A5)*(AL성적Data!AC:AC="WA"),0))),"")</f>
        <v>400등급</v>
      </c>
      <c r="Z5" s="137"/>
      <c r="AA5" s="137"/>
      <c r="AB5" s="137"/>
      <c r="AC5" s="137"/>
      <c r="AD5" s="139"/>
      <c r="AE5" s="150" t="str">
        <f>IFERROR(HYPERLINK(AX5,AE$1),"")</f>
        <v/>
      </c>
      <c r="AF5" s="151" t="str">
        <f>IFERROR(HYPERLINK(AY5,AF$1),"")</f>
        <v/>
      </c>
      <c r="AG5" s="151" t="str">
        <f>IFERROR(HYPERLINK(AZ5,AG$1),"")</f>
        <v>성적서_역학</v>
      </c>
      <c r="AH5" s="135"/>
      <c r="AI5" s="135"/>
      <c r="AJ5" s="135"/>
      <c r="AK5" s="135"/>
      <c r="AL5" s="152"/>
      <c r="AM5" s="140" t="str">
        <f>IFERROR(IF(BG5="","",HYPERLINK(BG5,AM$1)),"")</f>
        <v>도면_단면dwg</v>
      </c>
      <c r="AN5" s="140" t="str">
        <f>IFERROR(IF(BH5="","",HYPERLINK(BH5,AN$1)),"")</f>
        <v/>
      </c>
      <c r="AO5" s="140" t="str">
        <f>IFERROR(IF(BI5="","",HYPERLINK(BI5,AO$1)),"")</f>
        <v/>
      </c>
      <c r="AP5" s="140" t="str">
        <f>IFERROR(IF(BJ5="","",HYPERLINK(BJ5,AP$1)),"")</f>
        <v/>
      </c>
      <c r="AQ5" s="140" t="str">
        <f>IFERROR(IF(BK5="","",HYPERLINK(BK5,AQ$1)),"")</f>
        <v/>
      </c>
      <c r="AR5" s="140" t="str">
        <f>IFERROR(IF(BL5="","",HYPERLINK(BL5,AR$1)),"")</f>
        <v/>
      </c>
      <c r="AS5" s="140" t="str">
        <f>IFERROR(IF(BM5="","",HYPERLINK(BM5,AS$1)),"")</f>
        <v/>
      </c>
      <c r="AT5" s="140" t="str">
        <f>IFERROR(IF(BN5="","",HYPERLINK(BN5,AT$1)),"")</f>
        <v/>
      </c>
      <c r="AU5" s="141" t="str">
        <f>IFERROR(IF(BO5="","",HYPERLINK(BO5,AU$1)),"")</f>
        <v>리플렛</v>
      </c>
      <c r="AV5" s="140" t="str">
        <f>IFERROR(IF(BP5="","",HYPERLINK(BP5,AV$1)),"")</f>
        <v/>
      </c>
      <c r="AX5" s="130" t="e">
        <f t="array" ref="AX5">INDEX(AL성적Data!AF:AF,MATCH(1,(AL성적Data!A:A=DB!A5)*(AL성적Data!AC:AC="TW"),0))</f>
        <v>#N/A</v>
      </c>
      <c r="AY5" s="130" t="e">
        <f t="array" ref="AY5">INDEX(AL성적Data!AF:AF,MATCH(1,(AL성적Data!A:A=DB!A5)*(AL성적Data!AC:AC="TA"),0))</f>
        <v>#N/A</v>
      </c>
      <c r="AZ5" s="130" t="str">
        <f t="array" ref="AZ5">INDEX(AL성적Data!AF:AF,MATCH(1,(AL성적Data!A:A=DB!A5)*(AL성적Data!AC:AC="WA"),0))</f>
        <v>http://www.lxhausys.co.kr/popup/rn/download/downloadPopup.jsp?from=alwindow&amp;uu=/upload/alwindow/data/WA-E9-ADR80-347FGGG2A5.pdf</v>
      </c>
      <c r="BA5" s="130"/>
      <c r="BB5" s="130"/>
      <c r="BC5" s="130"/>
      <c r="BD5" s="130"/>
      <c r="BE5" s="130"/>
      <c r="BF5" s="130"/>
      <c r="BG5" s="135" t="str">
        <f>IF(VLOOKUP($C5,AL제품Data!$A$2:$AL$200,28,0)="","",VLOOKUP($C5,AL제품Data!$A$2:$AL$200,28,0))</f>
        <v>http://www.lxhausys.co.kr/popup/rn/download/downloadPopup.jsp?from=alwindow&amp;uu=/upload/alwindow/data/E9-ADR80_SEC.dwg</v>
      </c>
      <c r="BH5" s="135" t="str">
        <f>IF(VLOOKUP($C5,AL제품Data!$A$2:$AL$200,29,0)="","",VLOOKUP($C5,AL제품Data!$A$2:$AL$200,29,0))</f>
        <v/>
      </c>
      <c r="BI5" s="135" t="str">
        <f>IF(VLOOKUP($C5,AL제품Data!$A$2:$AL$100,30,0)="","",VLOOKUP($C5,AL제품Data!$A$2:$AL$100,30,0))</f>
        <v/>
      </c>
      <c r="BJ5" s="135"/>
      <c r="BK5" s="135"/>
      <c r="BL5" s="135"/>
      <c r="BM5" s="135"/>
      <c r="BN5" s="135"/>
      <c r="BO5" s="135" t="str">
        <f>IF(VLOOKUP($C5,AL제품Data!$A$2:$AL$100,36,0)="","",VLOOKUP($C5,AL제품Data!$A$2:$AL$100,36,0))</f>
        <v>http://www.lxhausys.co.kr/popup/rn/download/downloadPopup.jsp?from=alwindow&amp;uu=/upload/alwindow/data/E9-ADR80_REFLET.pdf</v>
      </c>
      <c r="BP5" s="135"/>
      <c r="BQ5" s="135" t="str">
        <f>IF(VLOOKUP($C5,AL제품Data!$A$2:$AL$100,38,0)="","",VLOOKUP($C5,AL제품Data!$A$2:$AL$100,38,0))</f>
        <v>http://www.lxhausys.co.kr/popup/rn/download/downloadPopup.jsp?from=alwindow&amp;uu=/upload/alwindow/data/E9-ADR80_SPEC.docx</v>
      </c>
      <c r="BR5" s="130"/>
      <c r="BS5" s="130"/>
    </row>
    <row r="6" spans="1:71" s="112" customFormat="1" ht="20.25" customHeight="1" thickBot="1">
      <c r="A6" s="130" t="s">
        <v>1265</v>
      </c>
      <c r="B6" s="158">
        <v>5</v>
      </c>
      <c r="C6" s="132" t="s">
        <v>912</v>
      </c>
      <c r="D6" s="133" t="str">
        <f>VLOOKUP($C6,AL제품Data!$A$2:$K$117,2,0)</f>
        <v>AL</v>
      </c>
      <c r="E6" s="133" t="str">
        <f>VLOOKUP($C6,AL제품Data!$A$2:$K$300,3,0)</f>
        <v>실내면,발코니면</v>
      </c>
      <c r="F6" s="133" t="str">
        <f>VLOOKUP($C6,AL제품Data!$A$2:$K$300,4,0)</f>
        <v>Door(여닫이 도어)</v>
      </c>
      <c r="G6" s="133" t="str">
        <f>VLOOKUP($C6,AL제품Data!$A$2:$K$300,5,0)</f>
        <v>시스템창</v>
      </c>
      <c r="H6" s="133" t="str">
        <f>VLOOKUP($C6,AL제품Data!$A$2:$K$300,6,0)</f>
        <v>Eurosystem9 AL</v>
      </c>
      <c r="I6" s="133" t="str">
        <f>VLOOKUP($C6,AL제품Data!$A$2:$K$300,7,0)</f>
        <v>유로시스템9 알루미늄</v>
      </c>
      <c r="J6" s="133" t="str">
        <f>VLOOKUP($C6,AL제품Data!$A$2:$K$300,8,0)</f>
        <v>여닫이도어</v>
      </c>
      <c r="K6" s="133">
        <f>VLOOKUP($C6,AL제품Data!$A$2:$K$300,9,0)</f>
        <v>80</v>
      </c>
      <c r="L6" s="133" t="str">
        <f>VLOOKUP($C6,AL제품Data!$A$2:$K$300,10,0)</f>
        <v>입면분할가능</v>
      </c>
      <c r="M6" s="133" t="str">
        <f>VLOOKUP($C6,AL제품Data!$A$2:$K$300,11,0)</f>
        <v>전체</v>
      </c>
      <c r="N6" s="134" t="str">
        <f>IFERROR(VLOOKUP($C6,AL제품Data!$A$2:$K$117,12,0),"")</f>
        <v/>
      </c>
      <c r="O6" s="130" t="str">
        <f>IF(VLOOKUP($A6,AL성적Data!$A$2:$AB$309,7,0)=0,"",VLOOKUP($A6,AL성적Data!$A$2:$AB$309,7,0))</f>
        <v>46.5mm(5수퍼로이+18아르곤+0.5경량+18아르곤+5수퍼로이)</v>
      </c>
      <c r="P6" s="135" t="str">
        <f>IF(VLOOKUP($A6,AL성적Data!$A$2:$AB$309,8,0)=0,"",VLOOKUP($A6,AL성적Data!$A$2:$AB$309,8,0))</f>
        <v/>
      </c>
      <c r="Q6" s="135" t="str">
        <f>IF(VLOOKUP($A6,AL성적Data!$A$2:$AB$309,9,0)=0,"",VLOOKUP($A6,AL성적Data!$A$2:$AB$309,9,0))</f>
        <v/>
      </c>
      <c r="R6" s="136" t="str">
        <f>IF(VLOOKUP($A6,AL성적Data!$A$2:$AB$309,10,0)=0,"",VLOOKUP($A6,AL성적Data!$A$2:$AB$309,10,0))</f>
        <v/>
      </c>
      <c r="S6" s="137" t="str">
        <f t="array" ref="S6">IFERROR(INDEX(AL성적Data!K:K,MATCH(1,(AL성적Data!A:A=DB!A6)*(AL성적Data!AC:AC="TW"),0)),"")</f>
        <v>2등급</v>
      </c>
      <c r="T6" s="138">
        <f t="array" ref="T6">IFERROR(INDEX(AL성적Data!M:M,MATCH(1,(AL성적Data!A:A=DB!A6)*(AL성적Data!AC:AC="TW"),0)),"")</f>
        <v>1.0640000000000001</v>
      </c>
      <c r="U6" s="137" t="str">
        <f t="array" ref="U6">IFERROR(INDEX(AL성적Data!N:N,MATCH(1,(AL성적Data!A:A=DB!A6)*(AL성적Data!AC:AC="TW"),0)),"")</f>
        <v>1등급</v>
      </c>
      <c r="V6" s="137" t="str">
        <f t="array" ref="V6">IFERROR(INDEX(AL성적Data!O:O,MATCH(1,(AL성적Data!A:A=DB!A6)*(AL성적Data!AC:AC="TA"),0)),"")</f>
        <v/>
      </c>
      <c r="W6" s="137" t="str">
        <f t="array" ref="W6">IFERROR(IF(INDEX(AL성적Data!Q:Q,MATCH(1,(AL성적Data!A:A=DB!A6)*(AL성적Data!AC:AC="WA"),0))=0,"",INDEX(AL성적Data!Q:Q,MATCH(1,(AL성적Data!A:A=DB!A6)*(AL성적Data!AC:AC="WA"),0))),"")</f>
        <v/>
      </c>
      <c r="X6" s="137" t="str">
        <f t="array" ref="X6">IFERROR(IF(INDEX(AL성적Data!R:R,MATCH(1,(AL성적Data!A:A=DB!A6)*(AL성적Data!AC:AC="WA"),0))=0,"",INDEX(AL성적Data!R:R,MATCH(1,(AL성적Data!A:A=DB!A6)*(AL성적Data!AC:AC="WA"),0))),"")</f>
        <v/>
      </c>
      <c r="Y6" s="137" t="str">
        <f t="array" ref="Y6">IFERROR(IF(INDEX(AL성적Data!S:S,MATCH(1,(AL성적Data!A:A=DB!A6)*(AL성적Data!AC:AC="WA"),0))=0,"",INDEX(AL성적Data!S:S,MATCH(1,(AL성적Data!A:A=DB!A6)*(AL성적Data!AC:AC="WA"),0))),"")</f>
        <v/>
      </c>
      <c r="Z6" s="137"/>
      <c r="AA6" s="137"/>
      <c r="AB6" s="137"/>
      <c r="AC6" s="137"/>
      <c r="AD6" s="139"/>
      <c r="AE6" s="150" t="str">
        <f>IFERROR(HYPERLINK(AX6,AE$1),"")</f>
        <v>성적서_에너지</v>
      </c>
      <c r="AF6" s="151" t="str">
        <f>IFERROR(HYPERLINK(AY6,AF$1),"")</f>
        <v/>
      </c>
      <c r="AG6" s="151" t="str">
        <f>IFERROR(HYPERLINK(AZ6,AG$1),"")</f>
        <v/>
      </c>
      <c r="AH6" s="135"/>
      <c r="AI6" s="135"/>
      <c r="AJ6" s="135"/>
      <c r="AK6" s="135"/>
      <c r="AL6" s="152"/>
      <c r="AM6" s="140" t="str">
        <f>IFERROR(IF(BG6="","",HYPERLINK(BG6,AM$1)),"")</f>
        <v>도면_단면dwg</v>
      </c>
      <c r="AN6" s="140" t="str">
        <f>IFERROR(IF(BH6="","",HYPERLINK(BH6,AN$1)),"")</f>
        <v/>
      </c>
      <c r="AO6" s="140" t="str">
        <f>IFERROR(IF(BI6="","",HYPERLINK(BI6,AO$1)),"")</f>
        <v/>
      </c>
      <c r="AP6" s="140" t="str">
        <f>IFERROR(IF(BJ6="","",HYPERLINK(BJ6,AP$1)),"")</f>
        <v/>
      </c>
      <c r="AQ6" s="140" t="str">
        <f>IFERROR(IF(BK6="","",HYPERLINK(BK6,AQ$1)),"")</f>
        <v/>
      </c>
      <c r="AR6" s="140" t="str">
        <f>IFERROR(IF(BL6="","",HYPERLINK(BL6,AR$1)),"")</f>
        <v/>
      </c>
      <c r="AS6" s="140" t="str">
        <f>IFERROR(IF(BM6="","",HYPERLINK(BM6,AS$1)),"")</f>
        <v/>
      </c>
      <c r="AT6" s="140" t="str">
        <f>IFERROR(IF(BN6="","",HYPERLINK(BN6,AT$1)),"")</f>
        <v/>
      </c>
      <c r="AU6" s="141" t="str">
        <f>IFERROR(IF(BO6="","",HYPERLINK(BO6,AU$1)),"")</f>
        <v>리플렛</v>
      </c>
      <c r="AV6" s="140" t="str">
        <f>IFERROR(IF(BP6="","",HYPERLINK(BP6,AV$1)),"")</f>
        <v/>
      </c>
      <c r="AX6" s="130" t="str">
        <f t="array" ref="AX6">INDEX(AL성적Data!AF:AF,MATCH(1,(AL성적Data!A:A=DB!A6)*(AL성적Data!AC:AC="TW"),0))</f>
        <v>http://www.lxhausys.co.kr/popup/rn/download/downloadPopup.jsp?from=alwindow&amp;uu=/upload/alwindow/data/TW-E9-ADR80-346FSAS2R5.pdf</v>
      </c>
      <c r="AY6" s="130" t="e">
        <f t="array" ref="AY6">INDEX(AL성적Data!AF:AF,MATCH(1,(AL성적Data!A:A=DB!A6)*(AL성적Data!AC:AC="TA"),0))</f>
        <v>#N/A</v>
      </c>
      <c r="AZ6" s="130" t="e">
        <f t="array" ref="AZ6">INDEX(AL성적Data!AF:AF,MATCH(1,(AL성적Data!A:A=DB!A6)*(AL성적Data!AC:AC="WA"),0))</f>
        <v>#N/A</v>
      </c>
      <c r="BA6" s="130"/>
      <c r="BB6" s="130"/>
      <c r="BC6" s="130"/>
      <c r="BD6" s="130"/>
      <c r="BE6" s="130"/>
      <c r="BF6" s="130"/>
      <c r="BG6" s="135" t="str">
        <f>IF(VLOOKUP($C6,AL제품Data!$A$2:$AL$200,28,0)="","",VLOOKUP($C6,AL제품Data!$A$2:$AL$200,28,0))</f>
        <v>http://www.lxhausys.co.kr/popup/rn/download/downloadPopup.jsp?from=alwindow&amp;uu=/upload/alwindow/data/E9-ADR80_SEC.dwg</v>
      </c>
      <c r="BH6" s="135" t="str">
        <f>IF(VLOOKUP($C6,AL제품Data!$A$2:$AL$200,29,0)="","",VLOOKUP($C6,AL제품Data!$A$2:$AL$200,29,0))</f>
        <v/>
      </c>
      <c r="BI6" s="135" t="str">
        <f>IF(VLOOKUP($C6,AL제품Data!$A$2:$AL$100,30,0)="","",VLOOKUP($C6,AL제품Data!$A$2:$AL$100,30,0))</f>
        <v/>
      </c>
      <c r="BJ6" s="135"/>
      <c r="BK6" s="135"/>
      <c r="BL6" s="135"/>
      <c r="BM6" s="135"/>
      <c r="BN6" s="135"/>
      <c r="BO6" s="135" t="str">
        <f>IF(VLOOKUP($C6,AL제품Data!$A$2:$AL$100,36,0)="","",VLOOKUP($C6,AL제품Data!$A$2:$AL$100,36,0))</f>
        <v>http://www.lxhausys.co.kr/popup/rn/download/downloadPopup.jsp?from=alwindow&amp;uu=/upload/alwindow/data/E9-ADR80_REFLET.pdf</v>
      </c>
      <c r="BP6" s="135"/>
      <c r="BQ6" s="135" t="str">
        <f>IF(VLOOKUP($C6,AL제품Data!$A$2:$AL$100,38,0)="","",VLOOKUP($C6,AL제품Data!$A$2:$AL$100,38,0))</f>
        <v>http://www.lxhausys.co.kr/popup/rn/download/downloadPopup.jsp?from=alwindow&amp;uu=/upload/alwindow/data/E9-ADR80_SPEC.docx</v>
      </c>
      <c r="BR6" s="130"/>
      <c r="BS6" s="130"/>
    </row>
    <row r="7" spans="1:71" s="112" customFormat="1" ht="20.25" customHeight="1" thickBot="1">
      <c r="A7" s="130" t="s">
        <v>936</v>
      </c>
      <c r="B7" s="158">
        <v>1</v>
      </c>
      <c r="C7" s="132" t="s">
        <v>913</v>
      </c>
      <c r="D7" s="133" t="str">
        <f>VLOOKUP($C7,AL제품Data!$A$2:$K$117,2,0)</f>
        <v>AL</v>
      </c>
      <c r="E7" s="133" t="str">
        <f>VLOOKUP($C7,AL제품Data!$A$2:$K$300,3,0)</f>
        <v>실내면,발코니면</v>
      </c>
      <c r="F7" s="133" t="str">
        <f>VLOOKUP($C7,AL제품Data!$A$2:$K$300,4,0)</f>
        <v>Door(여닫이 도어)</v>
      </c>
      <c r="G7" s="133" t="str">
        <f>VLOOKUP($C7,AL제품Data!$A$2:$K$300,5,0)</f>
        <v>시스템창</v>
      </c>
      <c r="H7" s="133" t="str">
        <f>VLOOKUP($C7,AL제품Data!$A$2:$K$300,6,0)</f>
        <v>Eurosystem9 AL</v>
      </c>
      <c r="I7" s="133" t="str">
        <f>VLOOKUP($C7,AL제품Data!$A$2:$K$300,7,0)</f>
        <v>유로시스템9 알루미늄</v>
      </c>
      <c r="J7" s="133" t="str">
        <f>VLOOKUP($C7,AL제품Data!$A$2:$K$300,8,0)</f>
        <v>여닫이도어</v>
      </c>
      <c r="K7" s="133">
        <f>VLOOKUP($C7,AL제품Data!$A$2:$K$300,9,0)</f>
        <v>100</v>
      </c>
      <c r="L7" s="133" t="str">
        <f>VLOOKUP($C7,AL제품Data!$A$2:$K$300,10,0)</f>
        <v>입면분할가능</v>
      </c>
      <c r="M7" s="133" t="str">
        <f>VLOOKUP($C7,AL제품Data!$A$2:$K$300,11,0)</f>
        <v>전체</v>
      </c>
      <c r="N7" s="134" t="str">
        <f>IFERROR(VLOOKUP($C7,AL제품Data!$A$2:$K$117,12,0),"")</f>
        <v/>
      </c>
      <c r="O7" s="130" t="str">
        <f>IF(VLOOKUP($A7,AL성적Data!$A$2:$AB$309,7,0)=0,"",VLOOKUP($A7,AL성적Data!$A$2:$AB$309,7,0))</f>
        <v>51mm(5수퍼로이+18공기+5일반+18공기+5수퍼로이)</v>
      </c>
      <c r="P7" s="135" t="str">
        <f>IF(VLOOKUP($A7,AL성적Data!$A$2:$AB$309,8,0)=0,"",VLOOKUP($A7,AL성적Data!$A$2:$AB$309,8,0))</f>
        <v/>
      </c>
      <c r="Q7" s="135" t="str">
        <f>IF(VLOOKUP($A7,AL성적Data!$A$2:$AB$309,9,0)=0,"",VLOOKUP($A7,AL성적Data!$A$2:$AB$309,9,0))</f>
        <v/>
      </c>
      <c r="R7" s="136" t="str">
        <f>IF(VLOOKUP($A7,AL성적Data!$A$2:$AB$309,10,0)=0,"",VLOOKUP($A7,AL성적Data!$A$2:$AB$309,10,0))</f>
        <v/>
      </c>
      <c r="S7" s="137" t="str">
        <f t="array" ref="S7">IFERROR(INDEX(AL성적Data!K:K,MATCH(1,(AL성적Data!A:A=DB!A7)*(AL성적Data!AC:AC="TW"),0)),"")</f>
        <v>1등급</v>
      </c>
      <c r="T7" s="138">
        <f t="array" ref="T7">IFERROR(INDEX(AL성적Data!M:M,MATCH(1,(AL성적Data!A:A=DB!A7)*(AL성적Data!AC:AC="TW"),0)),"")</f>
        <v>0.90900000000000003</v>
      </c>
      <c r="U7" s="137" t="str">
        <f t="array" ref="U7">IFERROR(INDEX(AL성적Data!N:N,MATCH(1,(AL성적Data!A:A=DB!A7)*(AL성적Data!AC:AC="TW"),0)),"")</f>
        <v>1등급</v>
      </c>
      <c r="V7" s="137" t="str">
        <f t="array" ref="V7">IFERROR(INDEX(AL성적Data!O:O,MATCH(1,(AL성적Data!A:A=DB!A7)*(AL성적Data!AC:AC="TA"),0)),"")</f>
        <v/>
      </c>
      <c r="W7" s="137" t="str">
        <f t="array" ref="W7">IFERROR(IF(INDEX(AL성적Data!Q:Q,MATCH(1,(AL성적Data!A:A=DB!A7)*(AL성적Data!AC:AC="WA"),0))=0,"",INDEX(AL성적Data!Q:Q,MATCH(1,(AL성적Data!A:A=DB!A7)*(AL성적Data!AC:AC="WA"),0))),"")</f>
        <v/>
      </c>
      <c r="X7" s="137" t="str">
        <f t="array" ref="X7">IFERROR(IF(INDEX(AL성적Data!R:R,MATCH(1,(AL성적Data!A:A=DB!A7)*(AL성적Data!AC:AC="WA"),0))=0,"",INDEX(AL성적Data!R:R,MATCH(1,(AL성적Data!A:A=DB!A7)*(AL성적Data!AC:AC="WA"),0))),"")</f>
        <v/>
      </c>
      <c r="Y7" s="137" t="str">
        <f t="array" ref="Y7">IFERROR(IF(INDEX(AL성적Data!S:S,MATCH(1,(AL성적Data!A:A=DB!A7)*(AL성적Data!AC:AC="WA"),0))=0,"",INDEX(AL성적Data!S:S,MATCH(1,(AL성적Data!A:A=DB!A7)*(AL성적Data!AC:AC="WA"),0))),"")</f>
        <v/>
      </c>
      <c r="Z7" s="137"/>
      <c r="AA7" s="137"/>
      <c r="AB7" s="137"/>
      <c r="AC7" s="137"/>
      <c r="AD7" s="139"/>
      <c r="AE7" s="150" t="str">
        <f>IFERROR(HYPERLINK(AX7,AE$1),"")</f>
        <v>성적서_에너지</v>
      </c>
      <c r="AF7" s="151" t="str">
        <f>IFERROR(HYPERLINK(AY7,AF$1),"")</f>
        <v/>
      </c>
      <c r="AG7" s="151" t="str">
        <f>IFERROR(HYPERLINK(AZ7,AG$1),"")</f>
        <v/>
      </c>
      <c r="AH7" s="135"/>
      <c r="AI7" s="135"/>
      <c r="AJ7" s="135"/>
      <c r="AK7" s="135"/>
      <c r="AL7" s="152"/>
      <c r="AM7" s="140" t="str">
        <f>IFERROR(IF(BG7="","",HYPERLINK(BG7,AM$1)),"")</f>
        <v>도면_단면dwg</v>
      </c>
      <c r="AN7" s="140" t="str">
        <f>IFERROR(IF(BH7="","",HYPERLINK(BH7,AN$1)),"")</f>
        <v/>
      </c>
      <c r="AO7" s="140" t="str">
        <f>IFERROR(IF(BI7="","",HYPERLINK(BI7,AO$1)),"")</f>
        <v/>
      </c>
      <c r="AP7" s="140" t="str">
        <f>IFERROR(IF(BJ7="","",HYPERLINK(BJ7,AP$1)),"")</f>
        <v/>
      </c>
      <c r="AQ7" s="140" t="str">
        <f>IFERROR(IF(BK7="","",HYPERLINK(BK7,AQ$1)),"")</f>
        <v/>
      </c>
      <c r="AR7" s="140" t="str">
        <f>IFERROR(IF(BL7="","",HYPERLINK(BL7,AR$1)),"")</f>
        <v/>
      </c>
      <c r="AS7" s="140" t="str">
        <f>IFERROR(IF(BM7="","",HYPERLINK(BM7,AS$1)),"")</f>
        <v/>
      </c>
      <c r="AT7" s="140" t="str">
        <f>IFERROR(IF(BN7="","",HYPERLINK(BN7,AT$1)),"")</f>
        <v/>
      </c>
      <c r="AU7" s="141" t="str">
        <f>IFERROR(IF(BO7="","",HYPERLINK(BO7,AU$1)),"")</f>
        <v>리플렛</v>
      </c>
      <c r="AV7" s="140" t="str">
        <f>IFERROR(IF(BP7="","",HYPERLINK(BP7,AV$1)),"")</f>
        <v/>
      </c>
      <c r="AX7" s="130" t="str">
        <f t="array" ref="AX7">INDEX(AL성적Data!AF:AF,MATCH(1,(AL성적Data!A:A=DB!A7)*(AL성적Data!AC:AC="TW"),0))</f>
        <v>http://www.lxhausys.co.kr/popup/rn/download/downloadPopup.jsp?from=alwindow&amp;uu=/upload/alwindow/data/TW-E9-ADR100-351FEGE2A5.pdf</v>
      </c>
      <c r="AY7" s="130" t="e">
        <f t="array" ref="AY7">INDEX(AL성적Data!AF:AF,MATCH(1,(AL성적Data!A:A=DB!A7)*(AL성적Data!AC:AC="TA"),0))</f>
        <v>#N/A</v>
      </c>
      <c r="AZ7" s="130" t="e">
        <f t="array" ref="AZ7">INDEX(AL성적Data!AF:AF,MATCH(1,(AL성적Data!A:A=DB!A7)*(AL성적Data!AC:AC="WA"),0))</f>
        <v>#N/A</v>
      </c>
      <c r="BA7" s="130"/>
      <c r="BB7" s="130"/>
      <c r="BC7" s="130"/>
      <c r="BD7" s="130"/>
      <c r="BE7" s="130"/>
      <c r="BF7" s="130"/>
      <c r="BG7" s="135" t="str">
        <f>IF(VLOOKUP($C7,AL제품Data!$A$2:$AL$200,28,0)="","",VLOOKUP($C7,AL제품Data!$A$2:$AL$200,28,0))</f>
        <v>http://www.lxhausys.co.kr/popup/rn/download/downloadPopup.jsp?from=alwindow&amp;uu=/upload/alwindow/data/E9-ADR100_SEC.dwg</v>
      </c>
      <c r="BH7" s="135" t="str">
        <f>IF(VLOOKUP($C7,AL제품Data!$A$2:$AL$200,29,0)="","",VLOOKUP($C7,AL제품Data!$A$2:$AL$200,29,0))</f>
        <v/>
      </c>
      <c r="BI7" s="135" t="str">
        <f>IF(VLOOKUP($C7,AL제품Data!$A$2:$AL$100,30,0)="","",VLOOKUP($C7,AL제품Data!$A$2:$AL$100,30,0))</f>
        <v/>
      </c>
      <c r="BJ7" s="135"/>
      <c r="BK7" s="135"/>
      <c r="BL7" s="135"/>
      <c r="BM7" s="135"/>
      <c r="BN7" s="135"/>
      <c r="BO7" s="135" t="str">
        <f>IF(VLOOKUP($C7,AL제품Data!$A$2:$AL$100,36,0)="","",VLOOKUP($C7,AL제품Data!$A$2:$AL$100,36,0))</f>
        <v>http://www.lxhausys.co.kr/popup/rn/download/downloadPopup.jsp?from=alwindow&amp;uu=/upload/alwindow/data/E9-ADR100_REFLET.pdf</v>
      </c>
      <c r="BP7" s="135"/>
      <c r="BQ7" s="135" t="str">
        <f>IF(VLOOKUP($C7,AL제품Data!$A$2:$AL$100,38,0)="","",VLOOKUP($C7,AL제품Data!$A$2:$AL$100,38,0))</f>
        <v>http://www.lxhausys.co.kr/popup/rn/download/downloadPopup.jsp?from=alwindow&amp;uu=/upload/alwindow/data/E9-ADR100_SPEC.docx</v>
      </c>
      <c r="BR7" s="130"/>
      <c r="BS7" s="130"/>
    </row>
    <row r="8" spans="1:71" s="112" customFormat="1" ht="20.25" customHeight="1" thickBot="1">
      <c r="A8" s="130" t="s">
        <v>937</v>
      </c>
      <c r="B8" s="158">
        <v>2</v>
      </c>
      <c r="C8" s="132" t="s">
        <v>913</v>
      </c>
      <c r="D8" s="133" t="str">
        <f>VLOOKUP($C8,AL제품Data!$A$2:$K$117,2,0)</f>
        <v>AL</v>
      </c>
      <c r="E8" s="133" t="str">
        <f>VLOOKUP($C8,AL제품Data!$A$2:$K$300,3,0)</f>
        <v>실내면,발코니면</v>
      </c>
      <c r="F8" s="133" t="str">
        <f>VLOOKUP($C8,AL제품Data!$A$2:$K$300,4,0)</f>
        <v>Door(여닫이 도어)</v>
      </c>
      <c r="G8" s="133" t="str">
        <f>VLOOKUP($C8,AL제품Data!$A$2:$K$300,5,0)</f>
        <v>시스템창</v>
      </c>
      <c r="H8" s="133" t="str">
        <f>VLOOKUP($C8,AL제품Data!$A$2:$K$300,6,0)</f>
        <v>Eurosystem9 AL</v>
      </c>
      <c r="I8" s="133" t="str">
        <f>VLOOKUP($C8,AL제품Data!$A$2:$K$300,7,0)</f>
        <v>유로시스템9 알루미늄</v>
      </c>
      <c r="J8" s="133" t="str">
        <f>VLOOKUP($C8,AL제품Data!$A$2:$K$300,8,0)</f>
        <v>여닫이도어</v>
      </c>
      <c r="K8" s="133">
        <f>VLOOKUP($C8,AL제품Data!$A$2:$K$300,9,0)</f>
        <v>100</v>
      </c>
      <c r="L8" s="133" t="str">
        <f>VLOOKUP($C8,AL제품Data!$A$2:$K$300,10,0)</f>
        <v>입면분할가능</v>
      </c>
      <c r="M8" s="133" t="str">
        <f>VLOOKUP($C8,AL제품Data!$A$2:$K$300,11,0)</f>
        <v>전체</v>
      </c>
      <c r="N8" s="134" t="str">
        <f>IFERROR(VLOOKUP($C8,AL제품Data!$A$2:$K$117,12,0),"")</f>
        <v/>
      </c>
      <c r="O8" s="130" t="str">
        <f>IF(VLOOKUP($A8,AL성적Data!$A$2:$AB$309,7,0)=0,"",VLOOKUP($A8,AL성적Data!$A$2:$AB$309,7,0))</f>
        <v>43mm(5일반+14아르곤+5더블로이+14아르곤+5더블로이)</v>
      </c>
      <c r="P8" s="135" t="str">
        <f>IF(VLOOKUP($A8,AL성적Data!$A$2:$AB$309,8,0)=0,"",VLOOKUP($A8,AL성적Data!$A$2:$AB$309,8,0))</f>
        <v/>
      </c>
      <c r="Q8" s="135" t="str">
        <f>IF(VLOOKUP($A8,AL성적Data!$A$2:$AB$309,9,0)=0,"",VLOOKUP($A8,AL성적Data!$A$2:$AB$309,9,0))</f>
        <v/>
      </c>
      <c r="R8" s="136" t="str">
        <f>IF(VLOOKUP($A8,AL성적Data!$A$2:$AB$309,10,0)=0,"",VLOOKUP($A8,AL성적Data!$A$2:$AB$309,10,0))</f>
        <v/>
      </c>
      <c r="S8" s="137" t="str">
        <f t="array" ref="S8">IFERROR(INDEX(AL성적Data!K:K,MATCH(1,(AL성적Data!A:A=DB!A8)*(AL성적Data!AC:AC="TW"),0)),"")</f>
        <v>1등급</v>
      </c>
      <c r="T8" s="138">
        <f t="array" ref="T8">IFERROR(INDEX(AL성적Data!M:M,MATCH(1,(AL성적Data!A:A=DB!A8)*(AL성적Data!AC:AC="TW"),0)),"")</f>
        <v>0.93200000000000005</v>
      </c>
      <c r="U8" s="137" t="str">
        <f t="array" ref="U8">IFERROR(INDEX(AL성적Data!N:N,MATCH(1,(AL성적Data!A:A=DB!A8)*(AL성적Data!AC:AC="TW"),0)),"")</f>
        <v>1등급</v>
      </c>
      <c r="V8" s="137" t="str">
        <f t="array" ref="V8">IFERROR(INDEX(AL성적Data!O:O,MATCH(1,(AL성적Data!A:A=DB!A8)*(AL성적Data!AC:AC="TA"),0)),"")</f>
        <v/>
      </c>
      <c r="W8" s="137" t="str">
        <f t="array" ref="W8">IFERROR(IF(INDEX(AL성적Data!Q:Q,MATCH(1,(AL성적Data!A:A=DB!A8)*(AL성적Data!AC:AC="WA"),0))=0,"",INDEX(AL성적Data!Q:Q,MATCH(1,(AL성적Data!A:A=DB!A8)*(AL성적Data!AC:AC="WA"),0))),"")</f>
        <v/>
      </c>
      <c r="X8" s="137" t="str">
        <f t="array" ref="X8">IFERROR(IF(INDEX(AL성적Data!R:R,MATCH(1,(AL성적Data!A:A=DB!A8)*(AL성적Data!AC:AC="WA"),0))=0,"",INDEX(AL성적Data!R:R,MATCH(1,(AL성적Data!A:A=DB!A8)*(AL성적Data!AC:AC="WA"),0))),"")</f>
        <v/>
      </c>
      <c r="Y8" s="137" t="str">
        <f t="array" ref="Y8">IFERROR(IF(INDEX(AL성적Data!S:S,MATCH(1,(AL성적Data!A:A=DB!A8)*(AL성적Data!AC:AC="WA"),0))=0,"",INDEX(AL성적Data!S:S,MATCH(1,(AL성적Data!A:A=DB!A8)*(AL성적Data!AC:AC="WA"),0))),"")</f>
        <v/>
      </c>
      <c r="Z8" s="137"/>
      <c r="AA8" s="137"/>
      <c r="AB8" s="137"/>
      <c r="AC8" s="137"/>
      <c r="AD8" s="139"/>
      <c r="AE8" s="150" t="str">
        <f>IFERROR(HYPERLINK(AX8,AE$1),"")</f>
        <v>성적서_에너지</v>
      </c>
      <c r="AF8" s="151" t="str">
        <f>IFERROR(HYPERLINK(AY8,AF$1),"")</f>
        <v/>
      </c>
      <c r="AG8" s="151" t="str">
        <f>IFERROR(HYPERLINK(AZ8,AG$1),"")</f>
        <v/>
      </c>
      <c r="AH8" s="135"/>
      <c r="AI8" s="135"/>
      <c r="AJ8" s="135"/>
      <c r="AK8" s="135"/>
      <c r="AL8" s="152"/>
      <c r="AM8" s="140" t="str">
        <f>IFERROR(IF(BG8="","",HYPERLINK(BG8,AM$1)),"")</f>
        <v>도면_단면dwg</v>
      </c>
      <c r="AN8" s="140" t="str">
        <f>IFERROR(IF(BH8="","",HYPERLINK(BH8,AN$1)),"")</f>
        <v/>
      </c>
      <c r="AO8" s="140" t="str">
        <f>IFERROR(IF(BI8="","",HYPERLINK(BI8,AO$1)),"")</f>
        <v/>
      </c>
      <c r="AP8" s="140" t="str">
        <f>IFERROR(IF(BJ8="","",HYPERLINK(BJ8,AP$1)),"")</f>
        <v/>
      </c>
      <c r="AQ8" s="140" t="str">
        <f>IFERROR(IF(BK8="","",HYPERLINK(BK8,AQ$1)),"")</f>
        <v/>
      </c>
      <c r="AR8" s="140" t="str">
        <f>IFERROR(IF(BL8="","",HYPERLINK(BL8,AR$1)),"")</f>
        <v/>
      </c>
      <c r="AS8" s="140" t="str">
        <f>IFERROR(IF(BM8="","",HYPERLINK(BM8,AS$1)),"")</f>
        <v/>
      </c>
      <c r="AT8" s="140" t="str">
        <f>IFERROR(IF(BN8="","",HYPERLINK(BN8,AT$1)),"")</f>
        <v/>
      </c>
      <c r="AU8" s="141" t="str">
        <f>IFERROR(IF(BO8="","",HYPERLINK(BO8,AU$1)),"")</f>
        <v>리플렛</v>
      </c>
      <c r="AV8" s="140" t="str">
        <f>IFERROR(IF(BP8="","",HYPERLINK(BP8,AV$1)),"")</f>
        <v/>
      </c>
      <c r="AX8" s="130" t="str">
        <f t="array" ref="AX8">INDEX(AL성적Data!AF:AF,MATCH(1,(AL성적Data!A:A=DB!A8)*(AL성적Data!AC:AC="TW"),0))</f>
        <v>http://www.lxhausys.co.kr/popup/rn/download/downloadPopup.jsp?from=alwindow&amp;uu=/upload/alwindow/data/TW-E9-ADR100-343FGDD2R5.pdf</v>
      </c>
      <c r="AY8" s="130" t="e">
        <f t="array" ref="AY8">INDEX(AL성적Data!AF:AF,MATCH(1,(AL성적Data!A:A=DB!A8)*(AL성적Data!AC:AC="TA"),0))</f>
        <v>#N/A</v>
      </c>
      <c r="AZ8" s="130" t="e">
        <f t="array" ref="AZ8">INDEX(AL성적Data!AF:AF,MATCH(1,(AL성적Data!A:A=DB!A8)*(AL성적Data!AC:AC="WA"),0))</f>
        <v>#N/A</v>
      </c>
      <c r="BA8" s="130"/>
      <c r="BB8" s="130"/>
      <c r="BC8" s="130"/>
      <c r="BD8" s="130"/>
      <c r="BE8" s="130"/>
      <c r="BF8" s="130"/>
      <c r="BG8" s="135" t="str">
        <f>IF(VLOOKUP($C8,AL제품Data!$A$2:$AL$200,28,0)="","",VLOOKUP($C8,AL제품Data!$A$2:$AL$200,28,0))</f>
        <v>http://www.lxhausys.co.kr/popup/rn/download/downloadPopup.jsp?from=alwindow&amp;uu=/upload/alwindow/data/E9-ADR100_SEC.dwg</v>
      </c>
      <c r="BH8" s="135" t="str">
        <f>IF(VLOOKUP($C8,AL제품Data!$A$2:$AL$200,29,0)="","",VLOOKUP($C8,AL제품Data!$A$2:$AL$200,29,0))</f>
        <v/>
      </c>
      <c r="BI8" s="135" t="str">
        <f>IF(VLOOKUP($C8,AL제품Data!$A$2:$AL$100,30,0)="","",VLOOKUP($C8,AL제품Data!$A$2:$AL$100,30,0))</f>
        <v/>
      </c>
      <c r="BJ8" s="135"/>
      <c r="BK8" s="135"/>
      <c r="BL8" s="135"/>
      <c r="BM8" s="135"/>
      <c r="BN8" s="135"/>
      <c r="BO8" s="135" t="str">
        <f>IF(VLOOKUP($C8,AL제품Data!$A$2:$AL$100,36,0)="","",VLOOKUP($C8,AL제품Data!$A$2:$AL$100,36,0))</f>
        <v>http://www.lxhausys.co.kr/popup/rn/download/downloadPopup.jsp?from=alwindow&amp;uu=/upload/alwindow/data/E9-ADR100_REFLET.pdf</v>
      </c>
      <c r="BP8" s="135"/>
      <c r="BQ8" s="135" t="str">
        <f>IF(VLOOKUP($C8,AL제품Data!$A$2:$AL$100,38,0)="","",VLOOKUP($C8,AL제품Data!$A$2:$AL$100,38,0))</f>
        <v>http://www.lxhausys.co.kr/popup/rn/download/downloadPopup.jsp?from=alwindow&amp;uu=/upload/alwindow/data/E9-ADR100_SPEC.docx</v>
      </c>
      <c r="BR8" s="130"/>
      <c r="BS8" s="130"/>
    </row>
    <row r="9" spans="1:71" s="112" customFormat="1" ht="20.25" customHeight="1" thickBot="1">
      <c r="A9" s="130" t="s">
        <v>938</v>
      </c>
      <c r="B9" s="158">
        <v>3</v>
      </c>
      <c r="C9" s="132" t="s">
        <v>913</v>
      </c>
      <c r="D9" s="133" t="str">
        <f>VLOOKUP($C9,AL제품Data!$A$2:$K$117,2,0)</f>
        <v>AL</v>
      </c>
      <c r="E9" s="133" t="str">
        <f>VLOOKUP($C9,AL제품Data!$A$2:$K$300,3,0)</f>
        <v>실내면,발코니면</v>
      </c>
      <c r="F9" s="133" t="str">
        <f>VLOOKUP($C9,AL제품Data!$A$2:$K$300,4,0)</f>
        <v>Door(여닫이 도어)</v>
      </c>
      <c r="G9" s="133" t="str">
        <f>VLOOKUP($C9,AL제품Data!$A$2:$K$300,5,0)</f>
        <v>시스템창</v>
      </c>
      <c r="H9" s="133" t="str">
        <f>VLOOKUP($C9,AL제품Data!$A$2:$K$300,6,0)</f>
        <v>Eurosystem9 AL</v>
      </c>
      <c r="I9" s="133" t="str">
        <f>VLOOKUP($C9,AL제품Data!$A$2:$K$300,7,0)</f>
        <v>유로시스템9 알루미늄</v>
      </c>
      <c r="J9" s="133" t="str">
        <f>VLOOKUP($C9,AL제품Data!$A$2:$K$300,8,0)</f>
        <v>여닫이도어</v>
      </c>
      <c r="K9" s="133">
        <f>VLOOKUP($C9,AL제품Data!$A$2:$K$300,9,0)</f>
        <v>100</v>
      </c>
      <c r="L9" s="133" t="str">
        <f>VLOOKUP($C9,AL제품Data!$A$2:$K$300,10,0)</f>
        <v>입면분할가능</v>
      </c>
      <c r="M9" s="133" t="str">
        <f>VLOOKUP($C9,AL제품Data!$A$2:$K$300,11,0)</f>
        <v>전체</v>
      </c>
      <c r="N9" s="134" t="str">
        <f>IFERROR(VLOOKUP($C9,AL제품Data!$A$2:$K$117,12,0),"")</f>
        <v/>
      </c>
      <c r="O9" s="130" t="str">
        <f>IF(VLOOKUP($A9,AL성적Data!$A$2:$AB$309,7,0)=0,"",VLOOKUP($A9,AL성적Data!$A$2:$AB$309,7,0))</f>
        <v>43mm(5일반+14아르곤+5수퍼로이+14아르곤+5수퍼로이)</v>
      </c>
      <c r="P9" s="135" t="str">
        <f>IF(VLOOKUP($A9,AL성적Data!$A$2:$AB$309,8,0)=0,"",VLOOKUP($A9,AL성적Data!$A$2:$AB$309,8,0))</f>
        <v/>
      </c>
      <c r="Q9" s="135" t="str">
        <f>IF(VLOOKUP($A9,AL성적Data!$A$2:$AB$309,9,0)=0,"",VLOOKUP($A9,AL성적Data!$A$2:$AB$309,9,0))</f>
        <v/>
      </c>
      <c r="R9" s="136" t="str">
        <f>IF(VLOOKUP($A9,AL성적Data!$A$2:$AB$309,10,0)=0,"",VLOOKUP($A9,AL성적Data!$A$2:$AB$309,10,0))</f>
        <v/>
      </c>
      <c r="S9" s="137" t="str">
        <f t="array" ref="S9">IFERROR(INDEX(AL성적Data!K:K,MATCH(1,(AL성적Data!A:A=DB!A9)*(AL성적Data!AC:AC="TW"),0)),"")</f>
        <v>2등급</v>
      </c>
      <c r="T9" s="138">
        <f t="array" ref="T9">IFERROR(INDEX(AL성적Data!M:M,MATCH(1,(AL성적Data!A:A=DB!A9)*(AL성적Data!AC:AC="TW"),0)),"")</f>
        <v>1.2330000000000001</v>
      </c>
      <c r="U9" s="137" t="str">
        <f t="array" ref="U9">IFERROR(INDEX(AL성적Data!N:N,MATCH(1,(AL성적Data!A:A=DB!A9)*(AL성적Data!AC:AC="TW"),0)),"")</f>
        <v>1등급</v>
      </c>
      <c r="V9" s="137" t="str">
        <f t="array" ref="V9">IFERROR(INDEX(AL성적Data!O:O,MATCH(1,(AL성적Data!A:A=DB!A9)*(AL성적Data!AC:AC="TA"),0)),"")</f>
        <v/>
      </c>
      <c r="W9" s="137" t="str">
        <f t="array" ref="W9">IFERROR(IF(INDEX(AL성적Data!Q:Q,MATCH(1,(AL성적Data!A:A=DB!A9)*(AL성적Data!AC:AC="WA"),0))=0,"",INDEX(AL성적Data!Q:Q,MATCH(1,(AL성적Data!A:A=DB!A9)*(AL성적Data!AC:AC="WA"),0))),"")</f>
        <v/>
      </c>
      <c r="X9" s="137" t="str">
        <f t="array" ref="X9">IFERROR(IF(INDEX(AL성적Data!R:R,MATCH(1,(AL성적Data!A:A=DB!A9)*(AL성적Data!AC:AC="WA"),0))=0,"",INDEX(AL성적Data!R:R,MATCH(1,(AL성적Data!A:A=DB!A9)*(AL성적Data!AC:AC="WA"),0))),"")</f>
        <v/>
      </c>
      <c r="Y9" s="137" t="str">
        <f t="array" ref="Y9">IFERROR(IF(INDEX(AL성적Data!S:S,MATCH(1,(AL성적Data!A:A=DB!A9)*(AL성적Data!AC:AC="WA"),0))=0,"",INDEX(AL성적Data!S:S,MATCH(1,(AL성적Data!A:A=DB!A9)*(AL성적Data!AC:AC="WA"),0))),"")</f>
        <v/>
      </c>
      <c r="Z9" s="137"/>
      <c r="AA9" s="137"/>
      <c r="AB9" s="137"/>
      <c r="AC9" s="137"/>
      <c r="AD9" s="139"/>
      <c r="AE9" s="150" t="str">
        <f>IFERROR(HYPERLINK(AX9,AE$1),"")</f>
        <v>성적서_에너지</v>
      </c>
      <c r="AF9" s="151" t="str">
        <f>IFERROR(HYPERLINK(AY9,AF$1),"")</f>
        <v/>
      </c>
      <c r="AG9" s="151" t="str">
        <f>IFERROR(HYPERLINK(AZ9,AG$1),"")</f>
        <v/>
      </c>
      <c r="AH9" s="135"/>
      <c r="AI9" s="135"/>
      <c r="AJ9" s="135"/>
      <c r="AK9" s="135"/>
      <c r="AL9" s="152"/>
      <c r="AM9" s="140" t="str">
        <f>IFERROR(IF(BG9="","",HYPERLINK(BG9,AM$1)),"")</f>
        <v>도면_단면dwg</v>
      </c>
      <c r="AN9" s="140" t="str">
        <f>IFERROR(IF(BH9="","",HYPERLINK(BH9,AN$1)),"")</f>
        <v/>
      </c>
      <c r="AO9" s="140" t="str">
        <f>IFERROR(IF(BI9="","",HYPERLINK(BI9,AO$1)),"")</f>
        <v/>
      </c>
      <c r="AP9" s="140" t="str">
        <f>IFERROR(IF(BJ9="","",HYPERLINK(BJ9,AP$1)),"")</f>
        <v/>
      </c>
      <c r="AQ9" s="140" t="str">
        <f>IFERROR(IF(BK9="","",HYPERLINK(BK9,AQ$1)),"")</f>
        <v/>
      </c>
      <c r="AR9" s="140" t="str">
        <f>IFERROR(IF(BL9="","",HYPERLINK(BL9,AR$1)),"")</f>
        <v/>
      </c>
      <c r="AS9" s="140" t="str">
        <f>IFERROR(IF(BM9="","",HYPERLINK(BM9,AS$1)),"")</f>
        <v/>
      </c>
      <c r="AT9" s="140" t="str">
        <f>IFERROR(IF(BN9="","",HYPERLINK(BN9,AT$1)),"")</f>
        <v/>
      </c>
      <c r="AU9" s="141" t="str">
        <f>IFERROR(IF(BO9="","",HYPERLINK(BO9,AU$1)),"")</f>
        <v>리플렛</v>
      </c>
      <c r="AV9" s="140" t="str">
        <f>IFERROR(IF(BP9="","",HYPERLINK(BP9,AV$1)),"")</f>
        <v/>
      </c>
      <c r="AX9" s="130" t="str">
        <f t="array" ref="AX9">INDEX(AL성적Data!AF:AF,MATCH(1,(AL성적Data!A:A=DB!A9)*(AL성적Data!AC:AC="TW"),0))</f>
        <v>http://www.lxhausys.co.kr/popup/rn/download/downloadPopup.jsp?from=alwindow&amp;uu=/upload/alwindow/data/TW-E9-ADR100-343FGEE2R5.pdf</v>
      </c>
      <c r="AY9" s="130" t="e">
        <f t="array" ref="AY9">INDEX(AL성적Data!AF:AF,MATCH(1,(AL성적Data!A:A=DB!A9)*(AL성적Data!AC:AC="TA"),0))</f>
        <v>#N/A</v>
      </c>
      <c r="AZ9" s="130" t="e">
        <f t="array" ref="AZ9">INDEX(AL성적Data!AF:AF,MATCH(1,(AL성적Data!A:A=DB!A9)*(AL성적Data!AC:AC="WA"),0))</f>
        <v>#N/A</v>
      </c>
      <c r="BA9" s="130"/>
      <c r="BB9" s="130"/>
      <c r="BC9" s="130"/>
      <c r="BD9" s="130"/>
      <c r="BE9" s="130"/>
      <c r="BF9" s="130"/>
      <c r="BG9" s="135" t="str">
        <f>IF(VLOOKUP($C9,AL제품Data!$A$2:$AL$200,28,0)="","",VLOOKUP($C9,AL제품Data!$A$2:$AL$200,28,0))</f>
        <v>http://www.lxhausys.co.kr/popup/rn/download/downloadPopup.jsp?from=alwindow&amp;uu=/upload/alwindow/data/E9-ADR100_SEC.dwg</v>
      </c>
      <c r="BH9" s="135" t="str">
        <f>IF(VLOOKUP($C9,AL제품Data!$A$2:$AL$200,29,0)="","",VLOOKUP($C9,AL제품Data!$A$2:$AL$200,29,0))</f>
        <v/>
      </c>
      <c r="BI9" s="135" t="str">
        <f>IF(VLOOKUP($C9,AL제품Data!$A$2:$AL$100,30,0)="","",VLOOKUP($C9,AL제품Data!$A$2:$AL$100,30,0))</f>
        <v/>
      </c>
      <c r="BJ9" s="135"/>
      <c r="BK9" s="135"/>
      <c r="BL9" s="135"/>
      <c r="BM9" s="135"/>
      <c r="BN9" s="135"/>
      <c r="BO9" s="135" t="str">
        <f>IF(VLOOKUP($C9,AL제품Data!$A$2:$AL$100,36,0)="","",VLOOKUP($C9,AL제품Data!$A$2:$AL$100,36,0))</f>
        <v>http://www.lxhausys.co.kr/popup/rn/download/downloadPopup.jsp?from=alwindow&amp;uu=/upload/alwindow/data/E9-ADR100_REFLET.pdf</v>
      </c>
      <c r="BP9" s="135"/>
      <c r="BQ9" s="135" t="str">
        <f>IF(VLOOKUP($C9,AL제품Data!$A$2:$AL$100,38,0)="","",VLOOKUP($C9,AL제품Data!$A$2:$AL$100,38,0))</f>
        <v>http://www.lxhausys.co.kr/popup/rn/download/downloadPopup.jsp?from=alwindow&amp;uu=/upload/alwindow/data/E9-ADR100_SPEC.docx</v>
      </c>
      <c r="BR9" s="130"/>
      <c r="BS9" s="130"/>
    </row>
    <row r="10" spans="1:71" s="112" customFormat="1" ht="20.25" customHeight="1" thickBot="1">
      <c r="A10" s="130" t="s">
        <v>939</v>
      </c>
      <c r="B10" s="158">
        <v>4</v>
      </c>
      <c r="C10" s="132" t="s">
        <v>913</v>
      </c>
      <c r="D10" s="133" t="str">
        <f>VLOOKUP($C10,AL제품Data!$A$2:$K$117,2,0)</f>
        <v>AL</v>
      </c>
      <c r="E10" s="133" t="str">
        <f>VLOOKUP($C10,AL제품Data!$A$2:$K$300,3,0)</f>
        <v>실내면,발코니면</v>
      </c>
      <c r="F10" s="133" t="str">
        <f>VLOOKUP($C10,AL제품Data!$A$2:$K$300,4,0)</f>
        <v>Door(여닫이 도어)</v>
      </c>
      <c r="G10" s="133" t="str">
        <f>VLOOKUP($C10,AL제품Data!$A$2:$K$300,5,0)</f>
        <v>시스템창</v>
      </c>
      <c r="H10" s="133" t="str">
        <f>VLOOKUP($C10,AL제품Data!$A$2:$K$300,6,0)</f>
        <v>Eurosystem9 AL</v>
      </c>
      <c r="I10" s="133" t="str">
        <f>VLOOKUP($C10,AL제품Data!$A$2:$K$300,7,0)</f>
        <v>유로시스템9 알루미늄</v>
      </c>
      <c r="J10" s="133" t="str">
        <f>VLOOKUP($C10,AL제품Data!$A$2:$K$300,8,0)</f>
        <v>여닫이도어</v>
      </c>
      <c r="K10" s="133">
        <f>VLOOKUP($C10,AL제품Data!$A$2:$K$300,9,0)</f>
        <v>100</v>
      </c>
      <c r="L10" s="133" t="str">
        <f>VLOOKUP($C10,AL제품Data!$A$2:$K$300,10,0)</f>
        <v>입면분할가능</v>
      </c>
      <c r="M10" s="133" t="str">
        <f>VLOOKUP($C10,AL제품Data!$A$2:$K$300,11,0)</f>
        <v>전체</v>
      </c>
      <c r="N10" s="134" t="str">
        <f>IFERROR(VLOOKUP($C10,AL제품Data!$A$2:$K$117,12,0),"")</f>
        <v/>
      </c>
      <c r="O10" s="130" t="str">
        <f>IF(VLOOKUP($A10,AL성적Data!$A$2:$AB$309,7,0)=0,"",VLOOKUP($A10,AL성적Data!$A$2:$AB$309,7,0))</f>
        <v>26mm(5일반+16아르곤+5수퍼로이)</v>
      </c>
      <c r="P10" s="135" t="str">
        <f>IF(VLOOKUP($A10,AL성적Data!$A$2:$AB$309,8,0)=0,"",VLOOKUP($A10,AL성적Data!$A$2:$AB$309,8,0))</f>
        <v/>
      </c>
      <c r="Q10" s="135" t="str">
        <f>IF(VLOOKUP($A10,AL성적Data!$A$2:$AB$309,9,0)=0,"",VLOOKUP($A10,AL성적Data!$A$2:$AB$309,9,0))</f>
        <v/>
      </c>
      <c r="R10" s="136" t="str">
        <f>IF(VLOOKUP($A10,AL성적Data!$A$2:$AB$309,10,0)=0,"",VLOOKUP($A10,AL성적Data!$A$2:$AB$309,10,0))</f>
        <v/>
      </c>
      <c r="S10" s="137" t="str">
        <f t="array" ref="S10">IFERROR(INDEX(AL성적Data!K:K,MATCH(1,(AL성적Data!A:A=DB!A10)*(AL성적Data!AC:AC="TW"),0)),"")</f>
        <v>3등급</v>
      </c>
      <c r="T10" s="138">
        <f t="array" ref="T10">IFERROR(INDEX(AL성적Data!M:M,MATCH(1,(AL성적Data!A:A=DB!A10)*(AL성적Data!AC:AC="TW"),0)),"")</f>
        <v>1.49</v>
      </c>
      <c r="U10" s="137" t="str">
        <f t="array" ref="U10">IFERROR(INDEX(AL성적Data!N:N,MATCH(1,(AL성적Data!A:A=DB!A10)*(AL성적Data!AC:AC="TW"),0)),"")</f>
        <v>1등급</v>
      </c>
      <c r="V10" s="137" t="str">
        <f t="array" ref="V10">IFERROR(INDEX(AL성적Data!O:O,MATCH(1,(AL성적Data!A:A=DB!A10)*(AL성적Data!AC:AC="TA"),0)),"")</f>
        <v/>
      </c>
      <c r="W10" s="137" t="str">
        <f t="array" ref="W10">IFERROR(IF(INDEX(AL성적Data!Q:Q,MATCH(1,(AL성적Data!A:A=DB!A10)*(AL성적Data!AC:AC="WA"),0))=0,"",INDEX(AL성적Data!Q:Q,MATCH(1,(AL성적Data!A:A=DB!A10)*(AL성적Data!AC:AC="WA"),0))),"")</f>
        <v/>
      </c>
      <c r="X10" s="137" t="str">
        <f t="array" ref="X10">IFERROR(IF(INDEX(AL성적Data!R:R,MATCH(1,(AL성적Data!A:A=DB!A10)*(AL성적Data!AC:AC="WA"),0))=0,"",INDEX(AL성적Data!R:R,MATCH(1,(AL성적Data!A:A=DB!A10)*(AL성적Data!AC:AC="WA"),0))),"")</f>
        <v/>
      </c>
      <c r="Y10" s="137" t="str">
        <f t="array" ref="Y10">IFERROR(IF(INDEX(AL성적Data!S:S,MATCH(1,(AL성적Data!A:A=DB!A10)*(AL성적Data!AC:AC="WA"),0))=0,"",INDEX(AL성적Data!S:S,MATCH(1,(AL성적Data!A:A=DB!A10)*(AL성적Data!AC:AC="WA"),0))),"")</f>
        <v/>
      </c>
      <c r="Z10" s="137"/>
      <c r="AA10" s="137"/>
      <c r="AB10" s="137"/>
      <c r="AC10" s="137"/>
      <c r="AD10" s="139"/>
      <c r="AE10" s="150" t="str">
        <f>IFERROR(HYPERLINK(AX10,AE$1),"")</f>
        <v>성적서_에너지</v>
      </c>
      <c r="AF10" s="151" t="str">
        <f>IFERROR(HYPERLINK(AY10,AF$1),"")</f>
        <v/>
      </c>
      <c r="AG10" s="151" t="str">
        <f>IFERROR(HYPERLINK(AZ10,AG$1),"")</f>
        <v/>
      </c>
      <c r="AH10" s="135"/>
      <c r="AI10" s="135"/>
      <c r="AJ10" s="135"/>
      <c r="AK10" s="135"/>
      <c r="AL10" s="152"/>
      <c r="AM10" s="140" t="str">
        <f>IFERROR(IF(BG10="","",HYPERLINK(BG10,AM$1)),"")</f>
        <v>도면_단면dwg</v>
      </c>
      <c r="AN10" s="140" t="str">
        <f>IFERROR(IF(BH10="","",HYPERLINK(BH10,AN$1)),"")</f>
        <v/>
      </c>
      <c r="AO10" s="140" t="str">
        <f>IFERROR(IF(BI10="","",HYPERLINK(BI10,AO$1)),"")</f>
        <v/>
      </c>
      <c r="AP10" s="140" t="str">
        <f>IFERROR(IF(BJ10="","",HYPERLINK(BJ10,AP$1)),"")</f>
        <v/>
      </c>
      <c r="AQ10" s="140" t="str">
        <f>IFERROR(IF(BK10="","",HYPERLINK(BK10,AQ$1)),"")</f>
        <v/>
      </c>
      <c r="AR10" s="140" t="str">
        <f>IFERROR(IF(BL10="","",HYPERLINK(BL10,AR$1)),"")</f>
        <v/>
      </c>
      <c r="AS10" s="140" t="str">
        <f>IFERROR(IF(BM10="","",HYPERLINK(BM10,AS$1)),"")</f>
        <v/>
      </c>
      <c r="AT10" s="140" t="str">
        <f>IFERROR(IF(BN10="","",HYPERLINK(BN10,AT$1)),"")</f>
        <v/>
      </c>
      <c r="AU10" s="141" t="str">
        <f>IFERROR(IF(BO10="","",HYPERLINK(BO10,AU$1)),"")</f>
        <v>리플렛</v>
      </c>
      <c r="AV10" s="140" t="str">
        <f>IFERROR(IF(BP10="","",HYPERLINK(BP10,AV$1)),"")</f>
        <v/>
      </c>
      <c r="AX10" s="130" t="str">
        <f t="array" ref="AX10">INDEX(AL성적Data!AF:AF,MATCH(1,(AL성적Data!A:A=DB!A10)*(AL성적Data!AC:AC="TW"),0))</f>
        <v>http://www.lxhausys.co.kr/popup/rn/download/downloadPopup.jsp?from=alwindow&amp;uu=/upload/alwindow/data/TW-E9-ADR100-226FFGE1R5.pdf</v>
      </c>
      <c r="AY10" s="130" t="e">
        <f t="array" ref="AY10">INDEX(AL성적Data!AF:AF,MATCH(1,(AL성적Data!A:A=DB!A10)*(AL성적Data!AC:AC="TA"),0))</f>
        <v>#N/A</v>
      </c>
      <c r="AZ10" s="130" t="e">
        <f t="array" ref="AZ10">INDEX(AL성적Data!AF:AF,MATCH(1,(AL성적Data!A:A=DB!A10)*(AL성적Data!AC:AC="WA"),0))</f>
        <v>#N/A</v>
      </c>
      <c r="BA10" s="130"/>
      <c r="BB10" s="130"/>
      <c r="BC10" s="130"/>
      <c r="BD10" s="130"/>
      <c r="BE10" s="130"/>
      <c r="BF10" s="130"/>
      <c r="BG10" s="135" t="str">
        <f>IF(VLOOKUP($C10,AL제품Data!$A$2:$AL$200,28,0)="","",VLOOKUP($C10,AL제품Data!$A$2:$AL$200,28,0))</f>
        <v>http://www.lxhausys.co.kr/popup/rn/download/downloadPopup.jsp?from=alwindow&amp;uu=/upload/alwindow/data/E9-ADR100_SEC.dwg</v>
      </c>
      <c r="BH10" s="135" t="str">
        <f>IF(VLOOKUP($C10,AL제품Data!$A$2:$AL$200,29,0)="","",VLOOKUP($C10,AL제품Data!$A$2:$AL$200,29,0))</f>
        <v/>
      </c>
      <c r="BI10" s="135" t="str">
        <f>IF(VLOOKUP($C10,AL제품Data!$A$2:$AL$100,30,0)="","",VLOOKUP($C10,AL제품Data!$A$2:$AL$100,30,0))</f>
        <v/>
      </c>
      <c r="BJ10" s="135"/>
      <c r="BK10" s="135"/>
      <c r="BL10" s="135"/>
      <c r="BM10" s="135"/>
      <c r="BN10" s="135"/>
      <c r="BO10" s="135" t="str">
        <f>IF(VLOOKUP($C10,AL제품Data!$A$2:$AL$100,36,0)="","",VLOOKUP($C10,AL제품Data!$A$2:$AL$100,36,0))</f>
        <v>http://www.lxhausys.co.kr/popup/rn/download/downloadPopup.jsp?from=alwindow&amp;uu=/upload/alwindow/data/E9-ADR100_REFLET.pdf</v>
      </c>
      <c r="BP10" s="135"/>
      <c r="BQ10" s="135" t="str">
        <f>IF(VLOOKUP($C10,AL제품Data!$A$2:$AL$100,38,0)="","",VLOOKUP($C10,AL제품Data!$A$2:$AL$100,38,0))</f>
        <v>http://www.lxhausys.co.kr/popup/rn/download/downloadPopup.jsp?from=alwindow&amp;uu=/upload/alwindow/data/E9-ADR100_SPEC.docx</v>
      </c>
      <c r="BR10" s="130"/>
      <c r="BS10" s="130"/>
    </row>
    <row r="11" spans="1:71" s="112" customFormat="1" ht="20.25" customHeight="1" thickBot="1">
      <c r="A11" s="130" t="s">
        <v>940</v>
      </c>
      <c r="B11" s="158">
        <v>1</v>
      </c>
      <c r="C11" s="132" t="s">
        <v>920</v>
      </c>
      <c r="D11" s="133" t="str">
        <f>VLOOKUP($C11,AL제품Data!$A$2:$K$117,2,0)</f>
        <v>AL</v>
      </c>
      <c r="E11" s="133" t="str">
        <f>VLOOKUP($C11,AL제품Data!$A$2:$K$300,3,0)</f>
        <v>실내면,발코니면</v>
      </c>
      <c r="F11" s="133" t="str">
        <f>VLOOKUP($C11,AL제품Data!$A$2:$K$300,4,0)</f>
        <v>Tilt &amp; Turn(기능성여닫이)</v>
      </c>
      <c r="G11" s="133" t="str">
        <f>VLOOKUP($C11,AL제품Data!$A$2:$K$300,5,0)</f>
        <v>시스템창</v>
      </c>
      <c r="H11" s="133" t="str">
        <f>VLOOKUP($C11,AL제품Data!$A$2:$K$300,6,0)</f>
        <v>Eurosystem9 AL</v>
      </c>
      <c r="I11" s="133" t="str">
        <f>VLOOKUP($C11,AL제품Data!$A$2:$K$300,7,0)</f>
        <v>유로시스템9 알루미늄</v>
      </c>
      <c r="J11" s="133" t="str">
        <f>VLOOKUP($C11,AL제품Data!$A$2:$K$300,8,0)</f>
        <v>TT단창</v>
      </c>
      <c r="K11" s="133">
        <f>VLOOKUP($C11,AL제품Data!$A$2:$K$300,9,0)</f>
        <v>90</v>
      </c>
      <c r="L11" s="133" t="str">
        <f>VLOOKUP($C11,AL제품Data!$A$2:$K$300,10,0)</f>
        <v>입면분할가능</v>
      </c>
      <c r="M11" s="133" t="str">
        <f>VLOOKUP($C11,AL제품Data!$A$2:$K$300,11,0)</f>
        <v>전체</v>
      </c>
      <c r="N11" s="134" t="str">
        <f>IFERROR(VLOOKUP($C11,AL제품Data!$A$2:$K$117,12,0),"")</f>
        <v/>
      </c>
      <c r="O11" s="130" t="str">
        <f>IF(VLOOKUP($A11,AL성적Data!$A$2:$AB$309,7,0)=0,"",VLOOKUP($A11,AL성적Data!$A$2:$AB$309,7,0))</f>
        <v>43mm(5일반+14아르곤+5수퍼로이+14아르곤+5수퍼로이)</v>
      </c>
      <c r="P11" s="135" t="str">
        <f>IF(VLOOKUP($A11,AL성적Data!$A$2:$AB$309,8,0)=0,"",VLOOKUP($A11,AL성적Data!$A$2:$AB$309,8,0))</f>
        <v/>
      </c>
      <c r="Q11" s="135" t="str">
        <f>IF(VLOOKUP($A11,AL성적Data!$A$2:$AB$309,9,0)=0,"",VLOOKUP($A11,AL성적Data!$A$2:$AB$309,9,0))</f>
        <v/>
      </c>
      <c r="R11" s="136" t="str">
        <f>IF(VLOOKUP($A11,AL성적Data!$A$2:$AB$309,10,0)=0,"",VLOOKUP($A11,AL성적Data!$A$2:$AB$309,10,0))</f>
        <v/>
      </c>
      <c r="S11" s="137" t="str">
        <f t="array" ref="S11">IFERROR(INDEX(AL성적Data!K:K,MATCH(1,(AL성적Data!A:A=DB!A11)*(AL성적Data!AC:AC="TW"),0)),"")</f>
        <v>2등급</v>
      </c>
      <c r="T11" s="138">
        <f t="array" ref="T11">IFERROR(INDEX(AL성적Data!M:M,MATCH(1,(AL성적Data!A:A=DB!A11)*(AL성적Data!AC:AC="TW"),0)),"")</f>
        <v>1.103</v>
      </c>
      <c r="U11" s="137" t="str">
        <f t="array" ref="U11">IFERROR(INDEX(AL성적Data!N:N,MATCH(1,(AL성적Data!A:A=DB!A11)*(AL성적Data!AC:AC="TW"),0)),"")</f>
        <v>1등급</v>
      </c>
      <c r="V11" s="137" t="str">
        <f t="array" ref="V11">IFERROR(INDEX(AL성적Data!O:O,MATCH(1,(AL성적Data!A:A=DB!A11)*(AL성적Data!AC:AC="TA"),0)),"")</f>
        <v/>
      </c>
      <c r="W11" s="137" t="str">
        <f t="array" ref="W11">IFERROR(IF(INDEX(AL성적Data!Q:Q,MATCH(1,(AL성적Data!A:A=DB!A11)*(AL성적Data!AC:AC="WA"),0))=0,"",INDEX(AL성적Data!Q:Q,MATCH(1,(AL성적Data!A:A=DB!A11)*(AL성적Data!AC:AC="WA"),0))),"")</f>
        <v/>
      </c>
      <c r="X11" s="137" t="str">
        <f t="array" ref="X11">IFERROR(IF(INDEX(AL성적Data!R:R,MATCH(1,(AL성적Data!A:A=DB!A11)*(AL성적Data!AC:AC="WA"),0))=0,"",INDEX(AL성적Data!R:R,MATCH(1,(AL성적Data!A:A=DB!A11)*(AL성적Data!AC:AC="WA"),0))),"")</f>
        <v/>
      </c>
      <c r="Y11" s="137" t="str">
        <f t="array" ref="Y11">IFERROR(IF(INDEX(AL성적Data!S:S,MATCH(1,(AL성적Data!A:A=DB!A11)*(AL성적Data!AC:AC="WA"),0))=0,"",INDEX(AL성적Data!S:S,MATCH(1,(AL성적Data!A:A=DB!A11)*(AL성적Data!AC:AC="WA"),0))),"")</f>
        <v/>
      </c>
      <c r="Z11" s="137"/>
      <c r="AA11" s="137"/>
      <c r="AB11" s="137"/>
      <c r="AC11" s="137"/>
      <c r="AD11" s="139"/>
      <c r="AE11" s="150" t="str">
        <f>IFERROR(HYPERLINK(AX11,AE$1),"")</f>
        <v>성적서_에너지</v>
      </c>
      <c r="AF11" s="151" t="str">
        <f>IFERROR(HYPERLINK(AY11,AF$1),"")</f>
        <v/>
      </c>
      <c r="AG11" s="151" t="str">
        <f>IFERROR(HYPERLINK(AZ11,AG$1),"")</f>
        <v/>
      </c>
      <c r="AH11" s="135"/>
      <c r="AI11" s="135"/>
      <c r="AJ11" s="135"/>
      <c r="AK11" s="135"/>
      <c r="AL11" s="152"/>
      <c r="AM11" s="140" t="str">
        <f>IFERROR(IF(BG11="","",HYPERLINK(BG11,AM$1)),"")</f>
        <v>도면_단면dwg</v>
      </c>
      <c r="AN11" s="140" t="str">
        <f>IFERROR(IF(BH11="","",HYPERLINK(BH11,AN$1)),"")</f>
        <v/>
      </c>
      <c r="AO11" s="140" t="str">
        <f>IFERROR(IF(BI11="","",HYPERLINK(BI11,AO$1)),"")</f>
        <v/>
      </c>
      <c r="AP11" s="140" t="str">
        <f>IFERROR(IF(BJ11="","",HYPERLINK(BJ11,AP$1)),"")</f>
        <v/>
      </c>
      <c r="AQ11" s="140" t="str">
        <f>IFERROR(IF(BK11="","",HYPERLINK(BK11,AQ$1)),"")</f>
        <v/>
      </c>
      <c r="AR11" s="140" t="str">
        <f>IFERROR(IF(BL11="","",HYPERLINK(BL11,AR$1)),"")</f>
        <v/>
      </c>
      <c r="AS11" s="140" t="str">
        <f>IFERROR(IF(BM11="","",HYPERLINK(BM11,AS$1)),"")</f>
        <v/>
      </c>
      <c r="AT11" s="140" t="str">
        <f>IFERROR(IF(BN11="","",HYPERLINK(BN11,AT$1)),"")</f>
        <v/>
      </c>
      <c r="AU11" s="141" t="str">
        <f>IFERROR(IF(BO11="","",HYPERLINK(BO11,AU$1)),"")</f>
        <v>리플렛</v>
      </c>
      <c r="AV11" s="140" t="str">
        <f>IFERROR(IF(BP11="","",HYPERLINK(BP11,AV$1)),"")</f>
        <v/>
      </c>
      <c r="AX11" s="130" t="str">
        <f t="array" ref="AX11">INDEX(AL성적Data!AF:AF,MATCH(1,(AL성적Data!A:A=DB!A11)*(AL성적Data!AC:AC="TW"),0))</f>
        <v>http://www.lxhausys.co.kr/popup/rn/download/downloadPopup.jsp?from=alwindow&amp;uu=/upload/alwindow/data/TW-E9-ATT90-343FGEE2R5.pdf</v>
      </c>
      <c r="AY11" s="130" t="e">
        <f t="array" ref="AY11">INDEX(AL성적Data!AF:AF,MATCH(1,(AL성적Data!A:A=DB!A11)*(AL성적Data!AC:AC="TA"),0))</f>
        <v>#N/A</v>
      </c>
      <c r="AZ11" s="130" t="e">
        <f t="array" ref="AZ11">INDEX(AL성적Data!AF:AF,MATCH(1,(AL성적Data!A:A=DB!A11)*(AL성적Data!AC:AC="WA"),0))</f>
        <v>#N/A</v>
      </c>
      <c r="BA11" s="130"/>
      <c r="BB11" s="130"/>
      <c r="BC11" s="130"/>
      <c r="BD11" s="130"/>
      <c r="BE11" s="130"/>
      <c r="BF11" s="130"/>
      <c r="BG11" s="135" t="str">
        <f>IF(VLOOKUP($C11,AL제품Data!$A$2:$AL$200,28,0)="","",VLOOKUP($C11,AL제품Data!$A$2:$AL$200,28,0))</f>
        <v>http://www.lxhausys.co.kr/popup/rn/download/downloadPopup.jsp?from=alwindow&amp;uu=/upload/alwindow/data/E9-ATT90_SEC.dwg</v>
      </c>
      <c r="BH11" s="135" t="str">
        <f>IF(VLOOKUP($C11,AL제품Data!$A$2:$AL$200,29,0)="","",VLOOKUP($C11,AL제품Data!$A$2:$AL$200,29,0))</f>
        <v/>
      </c>
      <c r="BI11" s="135" t="str">
        <f>IF(VLOOKUP($C11,AL제품Data!$A$2:$AL$100,30,0)="","",VLOOKUP($C11,AL제품Data!$A$2:$AL$100,30,0))</f>
        <v/>
      </c>
      <c r="BJ11" s="135"/>
      <c r="BK11" s="135"/>
      <c r="BL11" s="135"/>
      <c r="BM11" s="135"/>
      <c r="BN11" s="135"/>
      <c r="BO11" s="135" t="str">
        <f>IF(VLOOKUP($C11,AL제품Data!$A$2:$AL$100,36,0)="","",VLOOKUP($C11,AL제품Data!$A$2:$AL$100,36,0))</f>
        <v>http://www.lxhausys.co.kr/popup/rn/download/downloadPopup.jsp?from=alwindow&amp;uu=/upload/alwindow/data/E9-ATT90_REFLET.pdf</v>
      </c>
      <c r="BP11" s="135"/>
      <c r="BQ11" s="135" t="str">
        <f>IF(VLOOKUP($C11,AL제품Data!$A$2:$AL$100,38,0)="","",VLOOKUP($C11,AL제품Data!$A$2:$AL$100,38,0))</f>
        <v>http://www.lxhausys.co.kr/popup/rn/download/downloadPopup.jsp?from=alwindow&amp;uu=/upload/alwindow/data/E9-ATT90_SPEC.docx</v>
      </c>
      <c r="BR11" s="130"/>
      <c r="BS11" s="130"/>
    </row>
    <row r="12" spans="1:71" s="112" customFormat="1" ht="20.25" customHeight="1" thickBot="1">
      <c r="A12" s="130" t="s">
        <v>941</v>
      </c>
      <c r="B12" s="158">
        <v>2</v>
      </c>
      <c r="C12" s="132" t="s">
        <v>920</v>
      </c>
      <c r="D12" s="133" t="str">
        <f>VLOOKUP($C12,AL제품Data!$A$2:$K$117,2,0)</f>
        <v>AL</v>
      </c>
      <c r="E12" s="133" t="str">
        <f>VLOOKUP($C12,AL제품Data!$A$2:$K$300,3,0)</f>
        <v>실내면,발코니면</v>
      </c>
      <c r="F12" s="133" t="str">
        <f>VLOOKUP($C12,AL제품Data!$A$2:$K$300,4,0)</f>
        <v>Tilt &amp; Turn(기능성여닫이)</v>
      </c>
      <c r="G12" s="133" t="str">
        <f>VLOOKUP($C12,AL제품Data!$A$2:$K$300,5,0)</f>
        <v>시스템창</v>
      </c>
      <c r="H12" s="133" t="str">
        <f>VLOOKUP($C12,AL제품Data!$A$2:$K$300,6,0)</f>
        <v>Eurosystem9 AL</v>
      </c>
      <c r="I12" s="133" t="str">
        <f>VLOOKUP($C12,AL제품Data!$A$2:$K$300,7,0)</f>
        <v>유로시스템9 알루미늄</v>
      </c>
      <c r="J12" s="133" t="str">
        <f>VLOOKUP($C12,AL제품Data!$A$2:$K$300,8,0)</f>
        <v>TT단창</v>
      </c>
      <c r="K12" s="133">
        <f>VLOOKUP($C12,AL제품Data!$A$2:$K$300,9,0)</f>
        <v>90</v>
      </c>
      <c r="L12" s="133" t="str">
        <f>VLOOKUP($C12,AL제품Data!$A$2:$K$300,10,0)</f>
        <v>입면분할가능</v>
      </c>
      <c r="M12" s="133" t="str">
        <f>VLOOKUP($C12,AL제품Data!$A$2:$K$300,11,0)</f>
        <v>전체</v>
      </c>
      <c r="N12" s="134" t="str">
        <f>IFERROR(VLOOKUP($C12,AL제품Data!$A$2:$K$117,12,0),"")</f>
        <v/>
      </c>
      <c r="O12" s="130" t="str">
        <f>IF(VLOOKUP($A12,AL성적Data!$A$2:$AB$309,7,0)=0,"",VLOOKUP($A12,AL성적Data!$A$2:$AB$309,7,0))</f>
        <v>24mm(5일반+14아르곤+5수퍼로이)</v>
      </c>
      <c r="P12" s="135" t="str">
        <f>IF(VLOOKUP($A12,AL성적Data!$A$2:$AB$309,8,0)=0,"",VLOOKUP($A12,AL성적Data!$A$2:$AB$309,8,0))</f>
        <v/>
      </c>
      <c r="Q12" s="135" t="str">
        <f>IF(VLOOKUP($A12,AL성적Data!$A$2:$AB$309,9,0)=0,"",VLOOKUP($A12,AL성적Data!$A$2:$AB$309,9,0))</f>
        <v/>
      </c>
      <c r="R12" s="136" t="str">
        <f>IF(VLOOKUP($A12,AL성적Data!$A$2:$AB$309,10,0)=0,"",VLOOKUP($A12,AL성적Data!$A$2:$AB$309,10,0))</f>
        <v/>
      </c>
      <c r="S12" s="137" t="str">
        <f t="array" ref="S12">IFERROR(INDEX(AL성적Data!K:K,MATCH(1,(AL성적Data!A:A=DB!A12)*(AL성적Data!AC:AC="TW"),0)),"")</f>
        <v>3등급</v>
      </c>
      <c r="T12" s="138">
        <f t="array" ref="T12">IFERROR(INDEX(AL성적Data!M:M,MATCH(1,(AL성적Data!A:A=DB!A12)*(AL성적Data!AC:AC="TW"),0)),"")</f>
        <v>1.645</v>
      </c>
      <c r="U12" s="137" t="str">
        <f t="array" ref="U12">IFERROR(INDEX(AL성적Data!N:N,MATCH(1,(AL성적Data!A:A=DB!A12)*(AL성적Data!AC:AC="TW"),0)),"")</f>
        <v>1등급</v>
      </c>
      <c r="V12" s="137" t="str">
        <f t="array" ref="V12">IFERROR(INDEX(AL성적Data!O:O,MATCH(1,(AL성적Data!A:A=DB!A12)*(AL성적Data!AC:AC="TA"),0)),"")</f>
        <v/>
      </c>
      <c r="W12" s="137" t="str">
        <f t="array" ref="W12">IFERROR(IF(INDEX(AL성적Data!Q:Q,MATCH(1,(AL성적Data!A:A=DB!A12)*(AL성적Data!AC:AC="WA"),0))=0,"",INDEX(AL성적Data!Q:Q,MATCH(1,(AL성적Data!A:A=DB!A12)*(AL성적Data!AC:AC="WA"),0))),"")</f>
        <v/>
      </c>
      <c r="X12" s="137" t="str">
        <f t="array" ref="X12">IFERROR(IF(INDEX(AL성적Data!R:R,MATCH(1,(AL성적Data!A:A=DB!A12)*(AL성적Data!AC:AC="WA"),0))=0,"",INDEX(AL성적Data!R:R,MATCH(1,(AL성적Data!A:A=DB!A12)*(AL성적Data!AC:AC="WA"),0))),"")</f>
        <v/>
      </c>
      <c r="Y12" s="137" t="str">
        <f t="array" ref="Y12">IFERROR(IF(INDEX(AL성적Data!S:S,MATCH(1,(AL성적Data!A:A=DB!A12)*(AL성적Data!AC:AC="WA"),0))=0,"",INDEX(AL성적Data!S:S,MATCH(1,(AL성적Data!A:A=DB!A12)*(AL성적Data!AC:AC="WA"),0))),"")</f>
        <v/>
      </c>
      <c r="Z12" s="137"/>
      <c r="AA12" s="137"/>
      <c r="AB12" s="137"/>
      <c r="AC12" s="137"/>
      <c r="AD12" s="139"/>
      <c r="AE12" s="150" t="str">
        <f>IFERROR(HYPERLINK(AX12,AE$1),"")</f>
        <v>성적서_에너지</v>
      </c>
      <c r="AF12" s="151" t="str">
        <f>IFERROR(HYPERLINK(AY12,AF$1),"")</f>
        <v/>
      </c>
      <c r="AG12" s="151" t="str">
        <f>IFERROR(HYPERLINK(AZ12,AG$1),"")</f>
        <v/>
      </c>
      <c r="AH12" s="135"/>
      <c r="AI12" s="135"/>
      <c r="AJ12" s="135"/>
      <c r="AK12" s="135"/>
      <c r="AL12" s="152"/>
      <c r="AM12" s="140" t="str">
        <f>IFERROR(IF(BG12="","",HYPERLINK(BG12,AM$1)),"")</f>
        <v>도면_단면dwg</v>
      </c>
      <c r="AN12" s="140" t="str">
        <f>IFERROR(IF(BH12="","",HYPERLINK(BH12,AN$1)),"")</f>
        <v/>
      </c>
      <c r="AO12" s="140" t="str">
        <f>IFERROR(IF(BI12="","",HYPERLINK(BI12,AO$1)),"")</f>
        <v/>
      </c>
      <c r="AP12" s="140" t="str">
        <f>IFERROR(IF(BJ12="","",HYPERLINK(BJ12,AP$1)),"")</f>
        <v/>
      </c>
      <c r="AQ12" s="140" t="str">
        <f>IFERROR(IF(BK12="","",HYPERLINK(BK12,AQ$1)),"")</f>
        <v/>
      </c>
      <c r="AR12" s="140" t="str">
        <f>IFERROR(IF(BL12="","",HYPERLINK(BL12,AR$1)),"")</f>
        <v/>
      </c>
      <c r="AS12" s="140" t="str">
        <f>IFERROR(IF(BM12="","",HYPERLINK(BM12,AS$1)),"")</f>
        <v/>
      </c>
      <c r="AT12" s="140" t="str">
        <f>IFERROR(IF(BN12="","",HYPERLINK(BN12,AT$1)),"")</f>
        <v/>
      </c>
      <c r="AU12" s="141" t="str">
        <f>IFERROR(IF(BO12="","",HYPERLINK(BO12,AU$1)),"")</f>
        <v>리플렛</v>
      </c>
      <c r="AV12" s="140" t="str">
        <f>IFERROR(IF(BP12="","",HYPERLINK(BP12,AV$1)),"")</f>
        <v/>
      </c>
      <c r="AX12" s="130" t="str">
        <f t="array" ref="AX12">INDEX(AL성적Data!AF:AF,MATCH(1,(AL성적Data!A:A=DB!A12)*(AL성적Data!AC:AC="TW"),0))</f>
        <v>http://www.lxhausys.co.kr/popup/rn/download/downloadPopup.jsp?from=alwindow&amp;uu=/upload/alwindow/data/TW-E9-ATT90-224FFGE1R5.pdf</v>
      </c>
      <c r="AY12" s="130" t="e">
        <f t="array" ref="AY12">INDEX(AL성적Data!AF:AF,MATCH(1,(AL성적Data!A:A=DB!A12)*(AL성적Data!AC:AC="TA"),0))</f>
        <v>#N/A</v>
      </c>
      <c r="AZ12" s="130" t="e">
        <f t="array" ref="AZ12">INDEX(AL성적Data!AF:AF,MATCH(1,(AL성적Data!A:A=DB!A12)*(AL성적Data!AC:AC="WA"),0))</f>
        <v>#N/A</v>
      </c>
      <c r="BA12" s="130"/>
      <c r="BB12" s="130"/>
      <c r="BC12" s="130"/>
      <c r="BD12" s="130"/>
      <c r="BE12" s="130"/>
      <c r="BF12" s="130"/>
      <c r="BG12" s="135" t="str">
        <f>IF(VLOOKUP($C12,AL제품Data!$A$2:$AL$200,28,0)="","",VLOOKUP($C12,AL제품Data!$A$2:$AL$200,28,0))</f>
        <v>http://www.lxhausys.co.kr/popup/rn/download/downloadPopup.jsp?from=alwindow&amp;uu=/upload/alwindow/data/E9-ATT90_SEC.dwg</v>
      </c>
      <c r="BH12" s="135" t="str">
        <f>IF(VLOOKUP($C12,AL제품Data!$A$2:$AL$200,29,0)="","",VLOOKUP($C12,AL제품Data!$A$2:$AL$200,29,0))</f>
        <v/>
      </c>
      <c r="BI12" s="135" t="str">
        <f>IF(VLOOKUP($C12,AL제품Data!$A$2:$AL$100,30,0)="","",VLOOKUP($C12,AL제품Data!$A$2:$AL$100,30,0))</f>
        <v/>
      </c>
      <c r="BJ12" s="135"/>
      <c r="BK12" s="135"/>
      <c r="BL12" s="135"/>
      <c r="BM12" s="135"/>
      <c r="BN12" s="135"/>
      <c r="BO12" s="135" t="str">
        <f>IF(VLOOKUP($C12,AL제품Data!$A$2:$AL$100,36,0)="","",VLOOKUP($C12,AL제품Data!$A$2:$AL$100,36,0))</f>
        <v>http://www.lxhausys.co.kr/popup/rn/download/downloadPopup.jsp?from=alwindow&amp;uu=/upload/alwindow/data/E9-ATT90_REFLET.pdf</v>
      </c>
      <c r="BP12" s="135"/>
      <c r="BQ12" s="135" t="str">
        <f>IF(VLOOKUP($C12,AL제품Data!$A$2:$AL$100,38,0)="","",VLOOKUP($C12,AL제품Data!$A$2:$AL$100,38,0))</f>
        <v>http://www.lxhausys.co.kr/popup/rn/download/downloadPopup.jsp?from=alwindow&amp;uu=/upload/alwindow/data/E9-ATT90_SPEC.docx</v>
      </c>
      <c r="BR12" s="130"/>
      <c r="BS12" s="130"/>
    </row>
    <row r="13" spans="1:71" s="112" customFormat="1" ht="20.25" customHeight="1" thickBot="1">
      <c r="A13" s="130" t="s">
        <v>942</v>
      </c>
      <c r="B13" s="158">
        <v>3</v>
      </c>
      <c r="C13" s="132" t="s">
        <v>920</v>
      </c>
      <c r="D13" s="133" t="str">
        <f>VLOOKUP($C13,AL제품Data!$A$2:$K$117,2,0)</f>
        <v>AL</v>
      </c>
      <c r="E13" s="133" t="str">
        <f>VLOOKUP($C13,AL제품Data!$A$2:$K$300,3,0)</f>
        <v>실내면,발코니면</v>
      </c>
      <c r="F13" s="133" t="str">
        <f>VLOOKUP($C13,AL제품Data!$A$2:$K$300,4,0)</f>
        <v>Tilt &amp; Turn(기능성여닫이)</v>
      </c>
      <c r="G13" s="133" t="str">
        <f>VLOOKUP($C13,AL제품Data!$A$2:$K$300,5,0)</f>
        <v>시스템창</v>
      </c>
      <c r="H13" s="133" t="str">
        <f>VLOOKUP($C13,AL제품Data!$A$2:$K$300,6,0)</f>
        <v>Eurosystem9 AL</v>
      </c>
      <c r="I13" s="133" t="str">
        <f>VLOOKUP($C13,AL제품Data!$A$2:$K$300,7,0)</f>
        <v>유로시스템9 알루미늄</v>
      </c>
      <c r="J13" s="133" t="str">
        <f>VLOOKUP($C13,AL제품Data!$A$2:$K$300,8,0)</f>
        <v>TT단창</v>
      </c>
      <c r="K13" s="133">
        <f>VLOOKUP($C13,AL제품Data!$A$2:$K$300,9,0)</f>
        <v>90</v>
      </c>
      <c r="L13" s="133" t="str">
        <f>VLOOKUP($C13,AL제품Data!$A$2:$K$300,10,0)</f>
        <v>입면분할가능</v>
      </c>
      <c r="M13" s="133" t="str">
        <f>VLOOKUP($C13,AL제품Data!$A$2:$K$300,11,0)</f>
        <v>전체</v>
      </c>
      <c r="N13" s="134" t="str">
        <f>IFERROR(VLOOKUP($C13,AL제품Data!$A$2:$K$117,12,0),"")</f>
        <v/>
      </c>
      <c r="O13" s="130" t="str">
        <f>IF(VLOOKUP($A13,AL성적Data!$A$2:$AB$309,7,0)=0,"",VLOOKUP($A13,AL성적Data!$A$2:$AB$309,7,0))</f>
        <v>24mm(5일반+14공기+5일반)</v>
      </c>
      <c r="P13" s="135" t="str">
        <f>IF(VLOOKUP($A13,AL성적Data!$A$2:$AB$309,8,0)=0,"",VLOOKUP($A13,AL성적Data!$A$2:$AB$309,8,0))</f>
        <v/>
      </c>
      <c r="Q13" s="135" t="str">
        <f>IF(VLOOKUP($A13,AL성적Data!$A$2:$AB$309,9,0)=0,"",VLOOKUP($A13,AL성적Data!$A$2:$AB$309,9,0))</f>
        <v/>
      </c>
      <c r="R13" s="136" t="str">
        <f>IF(VLOOKUP($A13,AL성적Data!$A$2:$AB$309,10,0)=0,"",VLOOKUP($A13,AL성적Data!$A$2:$AB$309,10,0))</f>
        <v/>
      </c>
      <c r="S13" s="137" t="str">
        <f t="array" ref="S13">IFERROR(INDEX(AL성적Data!K:K,MATCH(1,(AL성적Data!A:A=DB!A13)*(AL성적Data!AC:AC="TW"),0)),"")</f>
        <v/>
      </c>
      <c r="T13" s="138" t="str">
        <f t="array" ref="T13">IFERROR(INDEX(AL성적Data!M:M,MATCH(1,(AL성적Data!A:A=DB!A13)*(AL성적Data!AC:AC="TW"),0)),"")</f>
        <v/>
      </c>
      <c r="U13" s="137" t="str">
        <f t="array" ref="U13">IFERROR(INDEX(AL성적Data!N:N,MATCH(1,(AL성적Data!A:A=DB!A13)*(AL성적Data!AC:AC="TW"),0)),"")</f>
        <v/>
      </c>
      <c r="V13" s="137" t="str">
        <f t="array" ref="V13">IFERROR(INDEX(AL성적Data!O:O,MATCH(1,(AL성적Data!A:A=DB!A13)*(AL성적Data!AC:AC="TA"),0)),"")</f>
        <v/>
      </c>
      <c r="W13" s="137" t="str">
        <f t="array" ref="W13">IFERROR(IF(INDEX(AL성적Data!Q:Q,MATCH(1,(AL성적Data!A:A=DB!A13)*(AL성적Data!AC:AC="WA"),0))=0,"",INDEX(AL성적Data!Q:Q,MATCH(1,(AL성적Data!A:A=DB!A13)*(AL성적Data!AC:AC="WA"),0))),"")</f>
        <v>1등급</v>
      </c>
      <c r="X13" s="137" t="str">
        <f t="array" ref="X13">IFERROR(IF(INDEX(AL성적Data!R:R,MATCH(1,(AL성적Data!A:A=DB!A13)*(AL성적Data!AC:AC="WA"),0))=0,"",INDEX(AL성적Data!R:R,MATCH(1,(AL성적Data!A:A=DB!A13)*(AL성적Data!AC:AC="WA"),0))),"")</f>
        <v>50등급</v>
      </c>
      <c r="Y13" s="137" t="str">
        <f t="array" ref="Y13">IFERROR(IF(INDEX(AL성적Data!S:S,MATCH(1,(AL성적Data!A:A=DB!A13)*(AL성적Data!AC:AC="WA"),0))=0,"",INDEX(AL성적Data!S:S,MATCH(1,(AL성적Data!A:A=DB!A13)*(AL성적Data!AC:AC="WA"),0))),"")</f>
        <v/>
      </c>
      <c r="Z13" s="137"/>
      <c r="AA13" s="137"/>
      <c r="AB13" s="137"/>
      <c r="AC13" s="137"/>
      <c r="AD13" s="139"/>
      <c r="AE13" s="150" t="str">
        <f>IFERROR(HYPERLINK(AX13,AE$1),"")</f>
        <v/>
      </c>
      <c r="AF13" s="151" t="str">
        <f>IFERROR(HYPERLINK(AY13,AF$1),"")</f>
        <v/>
      </c>
      <c r="AG13" s="151" t="str">
        <f>IFERROR(HYPERLINK(AZ13,AG$1),"")</f>
        <v>성적서_역학</v>
      </c>
      <c r="AH13" s="135"/>
      <c r="AI13" s="135"/>
      <c r="AJ13" s="135"/>
      <c r="AK13" s="135"/>
      <c r="AL13" s="152"/>
      <c r="AM13" s="140" t="str">
        <f>IFERROR(IF(BG13="","",HYPERLINK(BG13,AM$1)),"")</f>
        <v>도면_단면dwg</v>
      </c>
      <c r="AN13" s="140" t="str">
        <f>IFERROR(IF(BH13="","",HYPERLINK(BH13,AN$1)),"")</f>
        <v/>
      </c>
      <c r="AO13" s="140" t="str">
        <f>IFERROR(IF(BI13="","",HYPERLINK(BI13,AO$1)),"")</f>
        <v/>
      </c>
      <c r="AP13" s="140" t="str">
        <f>IFERROR(IF(BJ13="","",HYPERLINK(BJ13,AP$1)),"")</f>
        <v/>
      </c>
      <c r="AQ13" s="140" t="str">
        <f>IFERROR(IF(BK13="","",HYPERLINK(BK13,AQ$1)),"")</f>
        <v/>
      </c>
      <c r="AR13" s="140" t="str">
        <f>IFERROR(IF(BL13="","",HYPERLINK(BL13,AR$1)),"")</f>
        <v/>
      </c>
      <c r="AS13" s="140" t="str">
        <f>IFERROR(IF(BM13="","",HYPERLINK(BM13,AS$1)),"")</f>
        <v/>
      </c>
      <c r="AT13" s="140" t="str">
        <f>IFERROR(IF(BN13="","",HYPERLINK(BN13,AT$1)),"")</f>
        <v/>
      </c>
      <c r="AU13" s="141" t="str">
        <f>IFERROR(IF(BO13="","",HYPERLINK(BO13,AU$1)),"")</f>
        <v>리플렛</v>
      </c>
      <c r="AV13" s="140" t="str">
        <f>IFERROR(IF(BP13="","",HYPERLINK(BP13,AV$1)),"")</f>
        <v/>
      </c>
      <c r="AX13" s="130" t="e">
        <f t="array" ref="AX13">INDEX(AL성적Data!AF:AF,MATCH(1,(AL성적Data!A:A=DB!A13)*(AL성적Data!AC:AC="TW"),0))</f>
        <v>#N/A</v>
      </c>
      <c r="AY13" s="130" t="e">
        <f t="array" ref="AY13">INDEX(AL성적Data!AF:AF,MATCH(1,(AL성적Data!A:A=DB!A13)*(AL성적Data!AC:AC="TA"),0))</f>
        <v>#N/A</v>
      </c>
      <c r="AZ13" s="154" t="s">
        <v>910</v>
      </c>
      <c r="BA13" s="130"/>
      <c r="BB13" s="130"/>
      <c r="BC13" s="130"/>
      <c r="BD13" s="130"/>
      <c r="BE13" s="130"/>
      <c r="BF13" s="130"/>
      <c r="BG13" s="135" t="str">
        <f>IF(VLOOKUP($C13,AL제품Data!$A$2:$AL$200,28,0)="","",VLOOKUP($C13,AL제품Data!$A$2:$AL$200,28,0))</f>
        <v>http://www.lxhausys.co.kr/popup/rn/download/downloadPopup.jsp?from=alwindow&amp;uu=/upload/alwindow/data/E9-ATT90_SEC.dwg</v>
      </c>
      <c r="BH13" s="135" t="str">
        <f>IF(VLOOKUP($C13,AL제품Data!$A$2:$AL$200,29,0)="","",VLOOKUP($C13,AL제품Data!$A$2:$AL$200,29,0))</f>
        <v/>
      </c>
      <c r="BI13" s="135" t="str">
        <f>IF(VLOOKUP($C13,AL제품Data!$A$2:$AL$100,30,0)="","",VLOOKUP($C13,AL제품Data!$A$2:$AL$100,30,0))</f>
        <v/>
      </c>
      <c r="BJ13" s="135"/>
      <c r="BK13" s="135"/>
      <c r="BL13" s="135"/>
      <c r="BM13" s="135"/>
      <c r="BN13" s="135"/>
      <c r="BO13" s="135" t="str">
        <f>IF(VLOOKUP($C13,AL제품Data!$A$2:$AL$100,36,0)="","",VLOOKUP($C13,AL제품Data!$A$2:$AL$100,36,0))</f>
        <v>http://www.lxhausys.co.kr/popup/rn/download/downloadPopup.jsp?from=alwindow&amp;uu=/upload/alwindow/data/E9-ATT90_REFLET.pdf</v>
      </c>
      <c r="BP13" s="135"/>
      <c r="BQ13" s="135" t="str">
        <f>IF(VLOOKUP($C13,AL제품Data!$A$2:$AL$100,38,0)="","",VLOOKUP($C13,AL제품Data!$A$2:$AL$100,38,0))</f>
        <v>http://www.lxhausys.co.kr/popup/rn/download/downloadPopup.jsp?from=alwindow&amp;uu=/upload/alwindow/data/E9-ATT90_SPEC.docx</v>
      </c>
      <c r="BR13" s="130"/>
      <c r="BS13" s="130"/>
    </row>
    <row r="14" spans="1:71" s="112" customFormat="1" ht="20.25" customHeight="1" thickBot="1">
      <c r="A14" s="130" t="s">
        <v>943</v>
      </c>
      <c r="B14" s="158">
        <v>4</v>
      </c>
      <c r="C14" s="132" t="s">
        <v>920</v>
      </c>
      <c r="D14" s="133" t="str">
        <f>VLOOKUP($C14,AL제품Data!$A$2:$K$117,2,0)</f>
        <v>AL</v>
      </c>
      <c r="E14" s="133" t="str">
        <f>VLOOKUP($C14,AL제품Data!$A$2:$K$300,3,0)</f>
        <v>실내면,발코니면</v>
      </c>
      <c r="F14" s="133" t="str">
        <f>VLOOKUP($C14,AL제품Data!$A$2:$K$300,4,0)</f>
        <v>Tilt &amp; Turn(기능성여닫이)</v>
      </c>
      <c r="G14" s="133" t="str">
        <f>VLOOKUP($C14,AL제품Data!$A$2:$K$300,5,0)</f>
        <v>시스템창</v>
      </c>
      <c r="H14" s="133" t="str">
        <f>VLOOKUP($C14,AL제품Data!$A$2:$K$300,6,0)</f>
        <v>Eurosystem9 AL</v>
      </c>
      <c r="I14" s="133" t="str">
        <f>VLOOKUP($C14,AL제품Data!$A$2:$K$300,7,0)</f>
        <v>유로시스템9 알루미늄</v>
      </c>
      <c r="J14" s="133" t="str">
        <f>VLOOKUP($C14,AL제품Data!$A$2:$K$300,8,0)</f>
        <v>TT단창</v>
      </c>
      <c r="K14" s="133">
        <f>VLOOKUP($C14,AL제품Data!$A$2:$K$300,9,0)</f>
        <v>90</v>
      </c>
      <c r="L14" s="133" t="str">
        <f>VLOOKUP($C14,AL제품Data!$A$2:$K$300,10,0)</f>
        <v>입면분할가능</v>
      </c>
      <c r="M14" s="133" t="str">
        <f>VLOOKUP($C14,AL제품Data!$A$2:$K$300,11,0)</f>
        <v>전체</v>
      </c>
      <c r="N14" s="134" t="str">
        <f>IFERROR(VLOOKUP($C14,AL제품Data!$A$2:$K$117,12,0),"")</f>
        <v/>
      </c>
      <c r="O14" s="130" t="str">
        <f>IF(VLOOKUP($A14,AL성적Data!$A$2:$AB$309,7,0)=0,"",VLOOKUP($A14,AL성적Data!$A$2:$AB$309,7,0))</f>
        <v>24mm(5일반+14공기+5일반)</v>
      </c>
      <c r="P14" s="135" t="str">
        <f>IF(VLOOKUP($A14,AL성적Data!$A$2:$AB$309,8,0)=0,"",VLOOKUP($A14,AL성적Data!$A$2:$AB$309,8,0))</f>
        <v/>
      </c>
      <c r="Q14" s="135" t="str">
        <f>IF(VLOOKUP($A14,AL성적Data!$A$2:$AB$309,9,0)=0,"",VLOOKUP($A14,AL성적Data!$A$2:$AB$309,9,0))</f>
        <v/>
      </c>
      <c r="R14" s="136" t="str">
        <f>IF(VLOOKUP($A14,AL성적Data!$A$2:$AB$309,10,0)=0,"",VLOOKUP($A14,AL성적Data!$A$2:$AB$309,10,0))</f>
        <v/>
      </c>
      <c r="S14" s="137" t="str">
        <f t="array" ref="S14">IFERROR(INDEX(AL성적Data!K:K,MATCH(1,(AL성적Data!A:A=DB!A14)*(AL성적Data!AC:AC="TW"),0)),"")</f>
        <v/>
      </c>
      <c r="T14" s="138" t="str">
        <f t="array" ref="T14">IFERROR(INDEX(AL성적Data!M:M,MATCH(1,(AL성적Data!A:A=DB!A14)*(AL성적Data!AC:AC="TW"),0)),"")</f>
        <v/>
      </c>
      <c r="U14" s="137" t="str">
        <f t="array" ref="U14">IFERROR(INDEX(AL성적Data!N:N,MATCH(1,(AL성적Data!A:A=DB!A14)*(AL성적Data!AC:AC="TW"),0)),"")</f>
        <v/>
      </c>
      <c r="V14" s="137" t="str">
        <f t="array" ref="V14">IFERROR(INDEX(AL성적Data!O:O,MATCH(1,(AL성적Data!A:A=DB!A14)*(AL성적Data!AC:AC="TA"),0)),"")</f>
        <v/>
      </c>
      <c r="W14" s="137" t="str">
        <f t="array" ref="W14">IFERROR(IF(INDEX(AL성적Data!Q:Q,MATCH(1,(AL성적Data!A:A=DB!A14)*(AL성적Data!AC:AC="WA"),0))=0,"",INDEX(AL성적Data!Q:Q,MATCH(1,(AL성적Data!A:A=DB!A14)*(AL성적Data!AC:AC="WA"),0))),"")</f>
        <v/>
      </c>
      <c r="X14" s="137" t="str">
        <f t="array" ref="X14">IFERROR(IF(INDEX(AL성적Data!R:R,MATCH(1,(AL성적Data!A:A=DB!A14)*(AL성적Data!AC:AC="WA"),0))=0,"",INDEX(AL성적Data!R:R,MATCH(1,(AL성적Data!A:A=DB!A14)*(AL성적Data!AC:AC="WA"),0))),"")</f>
        <v/>
      </c>
      <c r="Y14" s="137" t="str">
        <f t="array" ref="Y14">IFERROR(IF(INDEX(AL성적Data!S:S,MATCH(1,(AL성적Data!A:A=DB!A14)*(AL성적Data!AC:AC="WA"),0))=0,"",INDEX(AL성적Data!S:S,MATCH(1,(AL성적Data!A:A=DB!A14)*(AL성적Data!AC:AC="WA"),0))),"")</f>
        <v>400등급</v>
      </c>
      <c r="Z14" s="137"/>
      <c r="AA14" s="137"/>
      <c r="AB14" s="137"/>
      <c r="AC14" s="137"/>
      <c r="AD14" s="139"/>
      <c r="AE14" s="150" t="str">
        <f>IFERROR(HYPERLINK(AX14,AE$1),"")</f>
        <v/>
      </c>
      <c r="AF14" s="151" t="str">
        <f>IFERROR(HYPERLINK(AY14,AF$1),"")</f>
        <v/>
      </c>
      <c r="AG14" s="151" t="str">
        <f>IFERROR(HYPERLINK(AZ14,AG$1),"")</f>
        <v>성적서_역학</v>
      </c>
      <c r="AH14" s="135"/>
      <c r="AI14" s="135"/>
      <c r="AJ14" s="135"/>
      <c r="AK14" s="135"/>
      <c r="AL14" s="152"/>
      <c r="AM14" s="140" t="str">
        <f>IFERROR(IF(BG14="","",HYPERLINK(BG14,AM$1)),"")</f>
        <v>도면_단면dwg</v>
      </c>
      <c r="AN14" s="140" t="str">
        <f>IFERROR(IF(BH14="","",HYPERLINK(BH14,AN$1)),"")</f>
        <v/>
      </c>
      <c r="AO14" s="140" t="str">
        <f>IFERROR(IF(BI14="","",HYPERLINK(BI14,AO$1)),"")</f>
        <v/>
      </c>
      <c r="AP14" s="140" t="str">
        <f>IFERROR(IF(BJ14="","",HYPERLINK(BJ14,AP$1)),"")</f>
        <v/>
      </c>
      <c r="AQ14" s="140" t="str">
        <f>IFERROR(IF(BK14="","",HYPERLINK(BK14,AQ$1)),"")</f>
        <v/>
      </c>
      <c r="AR14" s="140" t="str">
        <f>IFERROR(IF(BL14="","",HYPERLINK(BL14,AR$1)),"")</f>
        <v/>
      </c>
      <c r="AS14" s="140" t="str">
        <f>IFERROR(IF(BM14="","",HYPERLINK(BM14,AS$1)),"")</f>
        <v/>
      </c>
      <c r="AT14" s="140" t="str">
        <f>IFERROR(IF(BN14="","",HYPERLINK(BN14,AT$1)),"")</f>
        <v/>
      </c>
      <c r="AU14" s="141" t="str">
        <f>IFERROR(IF(BO14="","",HYPERLINK(BO14,AU$1)),"")</f>
        <v>리플렛</v>
      </c>
      <c r="AV14" s="140" t="str">
        <f>IFERROR(IF(BP14="","",HYPERLINK(BP14,AV$1)),"")</f>
        <v/>
      </c>
      <c r="AX14" s="130" t="e">
        <f t="array" ref="AX14">INDEX(AL성적Data!AF:AF,MATCH(1,(AL성적Data!A:A=DB!A14)*(AL성적Data!AC:AC="TW"),0))</f>
        <v>#N/A</v>
      </c>
      <c r="AY14" s="130" t="e">
        <f t="array" ref="AY14">INDEX(AL성적Data!AF:AF,MATCH(1,(AL성적Data!A:A=DB!A14)*(AL성적Data!AC:AC="TA"),0))</f>
        <v>#N/A</v>
      </c>
      <c r="AZ14" s="154" t="s">
        <v>911</v>
      </c>
      <c r="BA14" s="130"/>
      <c r="BB14" s="130"/>
      <c r="BC14" s="130"/>
      <c r="BD14" s="130"/>
      <c r="BE14" s="130"/>
      <c r="BF14" s="130"/>
      <c r="BG14" s="135" t="str">
        <f>IF(VLOOKUP($C14,AL제품Data!$A$2:$AL$200,28,0)="","",VLOOKUP($C14,AL제품Data!$A$2:$AL$200,28,0))</f>
        <v>http://www.lxhausys.co.kr/popup/rn/download/downloadPopup.jsp?from=alwindow&amp;uu=/upload/alwindow/data/E9-ATT90_SEC.dwg</v>
      </c>
      <c r="BH14" s="135" t="str">
        <f>IF(VLOOKUP($C14,AL제품Data!$A$2:$AL$200,29,0)="","",VLOOKUP($C14,AL제품Data!$A$2:$AL$200,29,0))</f>
        <v/>
      </c>
      <c r="BI14" s="135" t="str">
        <f>IF(VLOOKUP($C14,AL제품Data!$A$2:$AL$100,30,0)="","",VLOOKUP($C14,AL제품Data!$A$2:$AL$100,30,0))</f>
        <v/>
      </c>
      <c r="BJ14" s="135"/>
      <c r="BK14" s="135"/>
      <c r="BL14" s="135"/>
      <c r="BM14" s="135"/>
      <c r="BN14" s="135"/>
      <c r="BO14" s="135" t="str">
        <f>IF(VLOOKUP($C14,AL제품Data!$A$2:$AL$100,36,0)="","",VLOOKUP($C14,AL제품Data!$A$2:$AL$100,36,0))</f>
        <v>http://www.lxhausys.co.kr/popup/rn/download/downloadPopup.jsp?from=alwindow&amp;uu=/upload/alwindow/data/E9-ATT90_REFLET.pdf</v>
      </c>
      <c r="BP14" s="135"/>
      <c r="BQ14" s="135" t="str">
        <f>IF(VLOOKUP($C14,AL제품Data!$A$2:$AL$100,38,0)="","",VLOOKUP($C14,AL제품Data!$A$2:$AL$100,38,0))</f>
        <v>http://www.lxhausys.co.kr/popup/rn/download/downloadPopup.jsp?from=alwindow&amp;uu=/upload/alwindow/data/E9-ATT90_SPEC.docx</v>
      </c>
      <c r="BR14" s="130"/>
      <c r="BS14" s="130"/>
    </row>
    <row r="15" spans="1:71" s="112" customFormat="1" ht="20.25" customHeight="1" thickBot="1">
      <c r="A15" s="130" t="s">
        <v>944</v>
      </c>
      <c r="B15" s="158">
        <v>1</v>
      </c>
      <c r="C15" s="132" t="s">
        <v>914</v>
      </c>
      <c r="D15" s="133" t="str">
        <f>VLOOKUP($C15,AL제품Data!$A$2:$K$117,2,0)</f>
        <v>AL</v>
      </c>
      <c r="E15" s="133" t="str">
        <f>VLOOKUP($C15,AL제품Data!$A$2:$K$300,3,0)</f>
        <v>실내면,발코니면</v>
      </c>
      <c r="F15" s="133" t="str">
        <f>VLOOKUP($C15,AL제품Data!$A$2:$K$300,4,0)</f>
        <v>Tilt &amp; Turn(기능성여닫이)</v>
      </c>
      <c r="G15" s="133" t="str">
        <f>VLOOKUP($C15,AL제품Data!$A$2:$K$300,5,0)</f>
        <v>시스템창</v>
      </c>
      <c r="H15" s="133" t="str">
        <f>VLOOKUP($C15,AL제품Data!$A$2:$K$300,6,0)</f>
        <v>Eurosystem9 AL</v>
      </c>
      <c r="I15" s="133" t="str">
        <f>VLOOKUP($C15,AL제품Data!$A$2:$K$300,7,0)</f>
        <v>유로시스템9 알루미늄</v>
      </c>
      <c r="J15" s="133" t="str">
        <f>VLOOKUP($C15,AL제품Data!$A$2:$K$300,8,0)</f>
        <v>TT단창</v>
      </c>
      <c r="K15" s="133">
        <f>VLOOKUP($C15,AL제품Data!$A$2:$K$300,9,0)</f>
        <v>100</v>
      </c>
      <c r="L15" s="133" t="str">
        <f>VLOOKUP($C15,AL제품Data!$A$2:$K$300,10,0)</f>
        <v>입면분할가능</v>
      </c>
      <c r="M15" s="133" t="str">
        <f>VLOOKUP($C15,AL제품Data!$A$2:$K$300,11,0)</f>
        <v>전체</v>
      </c>
      <c r="N15" s="134" t="str">
        <f>IFERROR(VLOOKUP($C15,AL제품Data!$A$2:$K$117,12,0),"")</f>
        <v/>
      </c>
      <c r="O15" s="130" t="str">
        <f>IF(VLOOKUP($A15,AL성적Data!$A$2:$AB$309,7,0)=0,"",VLOOKUP($A15,AL성적Data!$A$2:$AB$309,7,0))</f>
        <v>43mm(5수퍼로이+14아르곤+5일반+14아르곤+5수퍼로이)</v>
      </c>
      <c r="P15" s="135" t="str">
        <f>IF(VLOOKUP($A15,AL성적Data!$A$2:$AB$309,8,0)=0,"",VLOOKUP($A15,AL성적Data!$A$2:$AB$309,8,0))</f>
        <v/>
      </c>
      <c r="Q15" s="135" t="str">
        <f>IF(VLOOKUP($A15,AL성적Data!$A$2:$AB$309,9,0)=0,"",VLOOKUP($A15,AL성적Data!$A$2:$AB$309,9,0))</f>
        <v/>
      </c>
      <c r="R15" s="136" t="str">
        <f>IF(VLOOKUP($A15,AL성적Data!$A$2:$AB$309,10,0)=0,"",VLOOKUP($A15,AL성적Data!$A$2:$AB$309,10,0))</f>
        <v/>
      </c>
      <c r="S15" s="137" t="str">
        <f t="array" ref="S15">IFERROR(INDEX(AL성적Data!K:K,MATCH(1,(AL성적Data!A:A=DB!A15)*(AL성적Data!AC:AC="TW"),0)),"")</f>
        <v>1등급</v>
      </c>
      <c r="T15" s="138">
        <f t="array" ref="T15">IFERROR(INDEX(AL성적Data!M:M,MATCH(1,(AL성적Data!A:A=DB!A15)*(AL성적Data!AC:AC="TW"),0)),"")</f>
        <v>0.88500000000000001</v>
      </c>
      <c r="U15" s="137" t="str">
        <f t="array" ref="U15">IFERROR(INDEX(AL성적Data!N:N,MATCH(1,(AL성적Data!A:A=DB!A15)*(AL성적Data!AC:AC="TW"),0)),"")</f>
        <v>1등급</v>
      </c>
      <c r="V15" s="137" t="str">
        <f t="array" ref="V15">IFERROR(INDEX(AL성적Data!O:O,MATCH(1,(AL성적Data!A:A=DB!A15)*(AL성적Data!AC:AC="TA"),0)),"")</f>
        <v/>
      </c>
      <c r="W15" s="137" t="str">
        <f t="array" ref="W15">IFERROR(IF(INDEX(AL성적Data!Q:Q,MATCH(1,(AL성적Data!A:A=DB!A15)*(AL성적Data!AC:AC="WA"),0))=0,"",INDEX(AL성적Data!Q:Q,MATCH(1,(AL성적Data!A:A=DB!A15)*(AL성적Data!AC:AC="WA"),0))),"")</f>
        <v/>
      </c>
      <c r="X15" s="137" t="str">
        <f t="array" ref="X15">IFERROR(IF(INDEX(AL성적Data!R:R,MATCH(1,(AL성적Data!A:A=DB!A15)*(AL성적Data!AC:AC="WA"),0))=0,"",INDEX(AL성적Data!R:R,MATCH(1,(AL성적Data!A:A=DB!A15)*(AL성적Data!AC:AC="WA"),0))),"")</f>
        <v/>
      </c>
      <c r="Y15" s="137" t="str">
        <f t="array" ref="Y15">IFERROR(IF(INDEX(AL성적Data!S:S,MATCH(1,(AL성적Data!A:A=DB!A15)*(AL성적Data!AC:AC="WA"),0))=0,"",INDEX(AL성적Data!S:S,MATCH(1,(AL성적Data!A:A=DB!A15)*(AL성적Data!AC:AC="WA"),0))),"")</f>
        <v/>
      </c>
      <c r="Z15" s="137"/>
      <c r="AA15" s="137"/>
      <c r="AB15" s="137"/>
      <c r="AC15" s="137"/>
      <c r="AD15" s="139"/>
      <c r="AE15" s="150" t="str">
        <f>IFERROR(HYPERLINK(AX15,AE$1),"")</f>
        <v>성적서_에너지</v>
      </c>
      <c r="AF15" s="151" t="str">
        <f>IFERROR(HYPERLINK(AY15,AF$1),"")</f>
        <v/>
      </c>
      <c r="AG15" s="151" t="str">
        <f>IFERROR(HYPERLINK(AZ15,AG$1),"")</f>
        <v/>
      </c>
      <c r="AH15" s="135"/>
      <c r="AI15" s="135"/>
      <c r="AJ15" s="135"/>
      <c r="AK15" s="135"/>
      <c r="AL15" s="152"/>
      <c r="AM15" s="140" t="str">
        <f>IFERROR(IF(BG15="","",HYPERLINK(BG15,AM$1)),"")</f>
        <v>도면_단면dwg</v>
      </c>
      <c r="AN15" s="140" t="str">
        <f>IFERROR(IF(BH15="","",HYPERLINK(BH15,AN$1)),"")</f>
        <v/>
      </c>
      <c r="AO15" s="140" t="str">
        <f>IFERROR(IF(BI15="","",HYPERLINK(BI15,AO$1)),"")</f>
        <v/>
      </c>
      <c r="AP15" s="140" t="str">
        <f>IFERROR(IF(BJ15="","",HYPERLINK(BJ15,AP$1)),"")</f>
        <v/>
      </c>
      <c r="AQ15" s="140" t="str">
        <f>IFERROR(IF(BK15="","",HYPERLINK(BK15,AQ$1)),"")</f>
        <v/>
      </c>
      <c r="AR15" s="140" t="str">
        <f>IFERROR(IF(BL15="","",HYPERLINK(BL15,AR$1)),"")</f>
        <v/>
      </c>
      <c r="AS15" s="140" t="str">
        <f>IFERROR(IF(BM15="","",HYPERLINK(BM15,AS$1)),"")</f>
        <v/>
      </c>
      <c r="AT15" s="140" t="str">
        <f>IFERROR(IF(BN15="","",HYPERLINK(BN15,AT$1)),"")</f>
        <v/>
      </c>
      <c r="AU15" s="141" t="str">
        <f>IFERROR(IF(BO15="","",HYPERLINK(BO15,AU$1)),"")</f>
        <v>리플렛</v>
      </c>
      <c r="AV15" s="140" t="str">
        <f>IFERROR(IF(BP15="","",HYPERLINK(BP15,AV$1)),"")</f>
        <v/>
      </c>
      <c r="AX15" s="130" t="str">
        <f t="array" ref="AX15">INDEX(AL성적Data!AF:AF,MATCH(1,(AL성적Data!A:A=DB!A15)*(AL성적Data!AC:AC="TW"),0))</f>
        <v>http://www.lxhausys.co.kr/popup/rn/download/downloadPopup.jsp?from=alwindow&amp;uu=/upload/alwindow/data/TW-E9-ATT100-343FEGE2R5.pdf</v>
      </c>
      <c r="AY15" s="130" t="e">
        <f t="array" ref="AY15">INDEX(AL성적Data!AF:AF,MATCH(1,(AL성적Data!A:A=DB!A15)*(AL성적Data!AC:AC="TA"),0))</f>
        <v>#N/A</v>
      </c>
      <c r="AZ15" s="130" t="e">
        <f t="array" ref="AZ15">INDEX(AL성적Data!AF:AF,MATCH(1,(AL성적Data!A:A=DB!A15)*(AL성적Data!AC:AC="WA"),0))</f>
        <v>#N/A</v>
      </c>
      <c r="BA15" s="130"/>
      <c r="BB15" s="130"/>
      <c r="BC15" s="130"/>
      <c r="BD15" s="130"/>
      <c r="BE15" s="130"/>
      <c r="BF15" s="130"/>
      <c r="BG15" s="135" t="str">
        <f>IF(VLOOKUP($C15,AL제품Data!$A$2:$AL$200,28,0)="","",VLOOKUP($C15,AL제품Data!$A$2:$AL$200,28,0))</f>
        <v>http://www.lxhausys.co.kr/popup/rn/download/downloadPopup.jsp?from=alwindow&amp;uu=/upload/alwindow/data/E9-ATT100_SEC.dwg</v>
      </c>
      <c r="BH15" s="135" t="str">
        <f>IF(VLOOKUP($C15,AL제품Data!$A$2:$AL$200,29,0)="","",VLOOKUP($C15,AL제품Data!$A$2:$AL$200,29,0))</f>
        <v/>
      </c>
      <c r="BI15" s="135" t="str">
        <f>IF(VLOOKUP($C15,AL제품Data!$A$2:$AL$100,30,0)="","",VLOOKUP($C15,AL제품Data!$A$2:$AL$100,30,0))</f>
        <v/>
      </c>
      <c r="BJ15" s="135"/>
      <c r="BK15" s="135"/>
      <c r="BL15" s="135"/>
      <c r="BM15" s="135"/>
      <c r="BN15" s="135"/>
      <c r="BO15" s="135" t="str">
        <f>IF(VLOOKUP($C15,AL제품Data!$A$2:$AL$100,36,0)="","",VLOOKUP($C15,AL제품Data!$A$2:$AL$100,36,0))</f>
        <v>http://www.lxhausys.co.kr/popup/rn/download/downloadPopup.jsp?from=alwindow&amp;uu=/upload/alwindow/data/E9-ATT100_REFLET.pdf</v>
      </c>
      <c r="BP15" s="135"/>
      <c r="BQ15" s="135" t="str">
        <f>IF(VLOOKUP($C15,AL제품Data!$A$2:$AL$100,38,0)="","",VLOOKUP($C15,AL제품Data!$A$2:$AL$100,38,0))</f>
        <v>http://www.lxhausys.co.kr/popup/rn/download/downloadPopup.jsp?from=alwindow&amp;uu=/upload/alwindow/data/E9-ATT100_SPEC.docx</v>
      </c>
      <c r="BR15" s="130"/>
      <c r="BS15" s="130"/>
    </row>
    <row r="16" spans="1:71" s="112" customFormat="1" ht="20.25" customHeight="1" thickBot="1">
      <c r="A16" s="130" t="s">
        <v>945</v>
      </c>
      <c r="B16" s="158">
        <v>2</v>
      </c>
      <c r="C16" s="132" t="s">
        <v>914</v>
      </c>
      <c r="D16" s="133" t="str">
        <f>VLOOKUP($C16,AL제품Data!$A$2:$K$117,2,0)</f>
        <v>AL</v>
      </c>
      <c r="E16" s="133" t="str">
        <f>VLOOKUP($C16,AL제품Data!$A$2:$K$300,3,0)</f>
        <v>실내면,발코니면</v>
      </c>
      <c r="F16" s="133" t="str">
        <f>VLOOKUP($C16,AL제품Data!$A$2:$K$300,4,0)</f>
        <v>Tilt &amp; Turn(기능성여닫이)</v>
      </c>
      <c r="G16" s="133" t="str">
        <f>VLOOKUP($C16,AL제품Data!$A$2:$K$300,5,0)</f>
        <v>시스템창</v>
      </c>
      <c r="H16" s="133" t="str">
        <f>VLOOKUP($C16,AL제품Data!$A$2:$K$300,6,0)</f>
        <v>Eurosystem9 AL</v>
      </c>
      <c r="I16" s="133" t="str">
        <f>VLOOKUP($C16,AL제품Data!$A$2:$K$300,7,0)</f>
        <v>유로시스템9 알루미늄</v>
      </c>
      <c r="J16" s="133" t="str">
        <f>VLOOKUP($C16,AL제품Data!$A$2:$K$300,8,0)</f>
        <v>TT단창</v>
      </c>
      <c r="K16" s="133">
        <f>VLOOKUP($C16,AL제품Data!$A$2:$K$300,9,0)</f>
        <v>100</v>
      </c>
      <c r="L16" s="133" t="str">
        <f>VLOOKUP($C16,AL제품Data!$A$2:$K$300,10,0)</f>
        <v>입면분할가능</v>
      </c>
      <c r="M16" s="133" t="str">
        <f>VLOOKUP($C16,AL제품Data!$A$2:$K$300,11,0)</f>
        <v>전체</v>
      </c>
      <c r="N16" s="134" t="str">
        <f>IFERROR(VLOOKUP($C16,AL제품Data!$A$2:$K$117,12,0),"")</f>
        <v/>
      </c>
      <c r="O16" s="130" t="str">
        <f>IF(VLOOKUP($A16,AL성적Data!$A$2:$AB$309,7,0)=0,"",VLOOKUP($A16,AL성적Data!$A$2:$AB$309,7,0))</f>
        <v>24mm(5일반+14아르곤+5수퍼로이)</v>
      </c>
      <c r="P16" s="135" t="str">
        <f>IF(VLOOKUP($A16,AL성적Data!$A$2:$AB$309,8,0)=0,"",VLOOKUP($A16,AL성적Data!$A$2:$AB$309,8,0))</f>
        <v/>
      </c>
      <c r="Q16" s="135" t="str">
        <f>IF(VLOOKUP($A16,AL성적Data!$A$2:$AB$309,9,0)=0,"",VLOOKUP($A16,AL성적Data!$A$2:$AB$309,9,0))</f>
        <v/>
      </c>
      <c r="R16" s="136" t="str">
        <f>IF(VLOOKUP($A16,AL성적Data!$A$2:$AB$309,10,0)=0,"",VLOOKUP($A16,AL성적Data!$A$2:$AB$309,10,0))</f>
        <v/>
      </c>
      <c r="S16" s="137" t="str">
        <f t="array" ref="S16">IFERROR(INDEX(AL성적Data!K:K,MATCH(1,(AL성적Data!A:A=DB!A16)*(AL성적Data!AC:AC="TW"),0)),"")</f>
        <v>3등급</v>
      </c>
      <c r="T16" s="138">
        <f t="array" ref="T16">IFERROR(INDEX(AL성적Data!M:M,MATCH(1,(AL성적Data!A:A=DB!A16)*(AL성적Data!AC:AC="TW"),0)),"")</f>
        <v>1.4370000000000001</v>
      </c>
      <c r="U16" s="137" t="str">
        <f t="array" ref="U16">IFERROR(INDEX(AL성적Data!N:N,MATCH(1,(AL성적Data!A:A=DB!A16)*(AL성적Data!AC:AC="TW"),0)),"")</f>
        <v>1등급</v>
      </c>
      <c r="V16" s="137" t="str">
        <f t="array" ref="V16">IFERROR(INDEX(AL성적Data!O:O,MATCH(1,(AL성적Data!A:A=DB!A16)*(AL성적Data!AC:AC="TA"),0)),"")</f>
        <v/>
      </c>
      <c r="W16" s="137" t="str">
        <f t="array" ref="W16">IFERROR(IF(INDEX(AL성적Data!Q:Q,MATCH(1,(AL성적Data!A:A=DB!A16)*(AL성적Data!AC:AC="WA"),0))=0,"",INDEX(AL성적Data!Q:Q,MATCH(1,(AL성적Data!A:A=DB!A16)*(AL성적Data!AC:AC="WA"),0))),"")</f>
        <v/>
      </c>
      <c r="X16" s="137" t="str">
        <f t="array" ref="X16">IFERROR(IF(INDEX(AL성적Data!R:R,MATCH(1,(AL성적Data!A:A=DB!A16)*(AL성적Data!AC:AC="WA"),0))=0,"",INDEX(AL성적Data!R:R,MATCH(1,(AL성적Data!A:A=DB!A16)*(AL성적Data!AC:AC="WA"),0))),"")</f>
        <v/>
      </c>
      <c r="Y16" s="137" t="str">
        <f t="array" ref="Y16">IFERROR(IF(INDEX(AL성적Data!S:S,MATCH(1,(AL성적Data!A:A=DB!A16)*(AL성적Data!AC:AC="WA"),0))=0,"",INDEX(AL성적Data!S:S,MATCH(1,(AL성적Data!A:A=DB!A16)*(AL성적Data!AC:AC="WA"),0))),"")</f>
        <v/>
      </c>
      <c r="Z16" s="137"/>
      <c r="AA16" s="137"/>
      <c r="AB16" s="137"/>
      <c r="AC16" s="137"/>
      <c r="AD16" s="139"/>
      <c r="AE16" s="150" t="str">
        <f>IFERROR(HYPERLINK(AX16,AE$1),"")</f>
        <v>성적서_에너지</v>
      </c>
      <c r="AF16" s="151" t="str">
        <f>IFERROR(HYPERLINK(AY16,AF$1),"")</f>
        <v/>
      </c>
      <c r="AG16" s="151" t="str">
        <f>IFERROR(HYPERLINK(AZ16,AG$1),"")</f>
        <v/>
      </c>
      <c r="AH16" s="135"/>
      <c r="AI16" s="135"/>
      <c r="AJ16" s="135"/>
      <c r="AK16" s="135"/>
      <c r="AL16" s="152"/>
      <c r="AM16" s="140" t="str">
        <f>IFERROR(IF(BG16="","",HYPERLINK(BG16,AM$1)),"")</f>
        <v>도면_단면dwg</v>
      </c>
      <c r="AN16" s="140" t="str">
        <f>IFERROR(IF(BH16="","",HYPERLINK(BH16,AN$1)),"")</f>
        <v/>
      </c>
      <c r="AO16" s="140" t="str">
        <f>IFERROR(IF(BI16="","",HYPERLINK(BI16,AO$1)),"")</f>
        <v/>
      </c>
      <c r="AP16" s="140" t="str">
        <f>IFERROR(IF(BJ16="","",HYPERLINK(BJ16,AP$1)),"")</f>
        <v/>
      </c>
      <c r="AQ16" s="140" t="str">
        <f>IFERROR(IF(BK16="","",HYPERLINK(BK16,AQ$1)),"")</f>
        <v/>
      </c>
      <c r="AR16" s="140" t="str">
        <f>IFERROR(IF(BL16="","",HYPERLINK(BL16,AR$1)),"")</f>
        <v/>
      </c>
      <c r="AS16" s="140" t="str">
        <f>IFERROR(IF(BM16="","",HYPERLINK(BM16,AS$1)),"")</f>
        <v/>
      </c>
      <c r="AT16" s="140" t="str">
        <f>IFERROR(IF(BN16="","",HYPERLINK(BN16,AT$1)),"")</f>
        <v/>
      </c>
      <c r="AU16" s="141" t="str">
        <f>IFERROR(IF(BO16="","",HYPERLINK(BO16,AU$1)),"")</f>
        <v>리플렛</v>
      </c>
      <c r="AV16" s="140" t="str">
        <f>IFERROR(IF(BP16="","",HYPERLINK(BP16,AV$1)),"")</f>
        <v/>
      </c>
      <c r="AX16" s="130" t="str">
        <f t="array" ref="AX16">INDEX(AL성적Data!AF:AF,MATCH(1,(AL성적Data!A:A=DB!A16)*(AL성적Data!AC:AC="TW"),0))</f>
        <v>http://www.lxhausys.co.kr/popup/rn/download/downloadPopup.jsp?from=alwindow&amp;uu=/upload/alwindow/data/TW-E9-ATT100-224FFGE1R5.pdf</v>
      </c>
      <c r="AY16" s="130" t="e">
        <f t="array" ref="AY16">INDEX(AL성적Data!AF:AF,MATCH(1,(AL성적Data!A:A=DB!A16)*(AL성적Data!AC:AC="TA"),0))</f>
        <v>#N/A</v>
      </c>
      <c r="AZ16" s="130" t="e">
        <f t="array" ref="AZ16">INDEX(AL성적Data!AF:AF,MATCH(1,(AL성적Data!A:A=DB!A16)*(AL성적Data!AC:AC="WA"),0))</f>
        <v>#N/A</v>
      </c>
      <c r="BA16" s="130"/>
      <c r="BB16" s="130"/>
      <c r="BC16" s="130"/>
      <c r="BD16" s="130"/>
      <c r="BE16" s="130"/>
      <c r="BF16" s="130"/>
      <c r="BG16" s="135" t="str">
        <f>IF(VLOOKUP($C16,AL제품Data!$A$2:$AL$200,28,0)="","",VLOOKUP($C16,AL제품Data!$A$2:$AL$200,28,0))</f>
        <v>http://www.lxhausys.co.kr/popup/rn/download/downloadPopup.jsp?from=alwindow&amp;uu=/upload/alwindow/data/E9-ATT100_SEC.dwg</v>
      </c>
      <c r="BH16" s="135" t="str">
        <f>IF(VLOOKUP($C16,AL제품Data!$A$2:$AL$200,29,0)="","",VLOOKUP($C16,AL제품Data!$A$2:$AL$200,29,0))</f>
        <v/>
      </c>
      <c r="BI16" s="135" t="str">
        <f>IF(VLOOKUP($C16,AL제품Data!$A$2:$AL$100,30,0)="","",VLOOKUP($C16,AL제품Data!$A$2:$AL$100,30,0))</f>
        <v/>
      </c>
      <c r="BJ16" s="135"/>
      <c r="BK16" s="135"/>
      <c r="BL16" s="135"/>
      <c r="BM16" s="135"/>
      <c r="BN16" s="135"/>
      <c r="BO16" s="135" t="str">
        <f>IF(VLOOKUP($C16,AL제품Data!$A$2:$AL$100,36,0)="","",VLOOKUP($C16,AL제품Data!$A$2:$AL$100,36,0))</f>
        <v>http://www.lxhausys.co.kr/popup/rn/download/downloadPopup.jsp?from=alwindow&amp;uu=/upload/alwindow/data/E9-ATT100_REFLET.pdf</v>
      </c>
      <c r="BP16" s="135"/>
      <c r="BQ16" s="135" t="str">
        <f>IF(VLOOKUP($C16,AL제품Data!$A$2:$AL$100,38,0)="","",VLOOKUP($C16,AL제품Data!$A$2:$AL$100,38,0))</f>
        <v>http://www.lxhausys.co.kr/popup/rn/download/downloadPopup.jsp?from=alwindow&amp;uu=/upload/alwindow/data/E9-ATT100_SPEC.docx</v>
      </c>
      <c r="BR16" s="130"/>
      <c r="BS16" s="130"/>
    </row>
    <row r="17" spans="1:71" s="112" customFormat="1" ht="20.25" customHeight="1" thickBot="1">
      <c r="A17" s="130" t="s">
        <v>946</v>
      </c>
      <c r="B17" s="158">
        <v>1</v>
      </c>
      <c r="C17" s="132" t="s">
        <v>915</v>
      </c>
      <c r="D17" s="133" t="str">
        <f>VLOOKUP($C17,AL제품Data!$A$2:$K$117,2,0)</f>
        <v>AL</v>
      </c>
      <c r="E17" s="133" t="str">
        <f>VLOOKUP($C17,AL제품Data!$A$2:$K$300,3,0)</f>
        <v>실내면,발코니면</v>
      </c>
      <c r="F17" s="133" t="str">
        <f>VLOOKUP($C17,AL제품Data!$A$2:$K$300,4,0)</f>
        <v>Tilt &amp; Turn(기능성여닫이)</v>
      </c>
      <c r="G17" s="133" t="str">
        <f>VLOOKUP($C17,AL제품Data!$A$2:$K$300,5,0)</f>
        <v>시스템창</v>
      </c>
      <c r="H17" s="133" t="str">
        <f>VLOOKUP($C17,AL제품Data!$A$2:$K$300,6,0)</f>
        <v>Eurosystem9 AL</v>
      </c>
      <c r="I17" s="133" t="str">
        <f>VLOOKUP($C17,AL제품Data!$A$2:$K$300,7,0)</f>
        <v>유로시스템9 알루미늄</v>
      </c>
      <c r="J17" s="133" t="str">
        <f>VLOOKUP($C17,AL제품Data!$A$2:$K$300,8,0)</f>
        <v>TT단창</v>
      </c>
      <c r="K17" s="133">
        <f>VLOOKUP($C17,AL제품Data!$A$2:$K$300,9,0)</f>
        <v>80</v>
      </c>
      <c r="L17" s="133" t="str">
        <f>VLOOKUP($C17,AL제품Data!$A$2:$K$300,10,0)</f>
        <v>입면분할가능</v>
      </c>
      <c r="M17" s="133" t="str">
        <f>VLOOKUP($C17,AL제품Data!$A$2:$K$300,11,0)</f>
        <v>전체</v>
      </c>
      <c r="N17" s="134" t="str">
        <f>IFERROR(VLOOKUP($C17,AL제품Data!$A$2:$K$117,12,0),"")</f>
        <v/>
      </c>
      <c r="O17" s="130" t="str">
        <f>IF(VLOOKUP($A17,AL성적Data!$A$2:$AB$309,7,0)=0,"",VLOOKUP($A17,AL성적Data!$A$2:$AB$309,7,0))</f>
        <v>47mm(5일반+16아르곤+5수퍼로이+16아르곤+5수퍼로이)</v>
      </c>
      <c r="P17" s="135" t="str">
        <f>IF(VLOOKUP($A17,AL성적Data!$A$2:$AB$309,8,0)=0,"",VLOOKUP($A17,AL성적Data!$A$2:$AB$309,8,0))</f>
        <v/>
      </c>
      <c r="Q17" s="135" t="str">
        <f>IF(VLOOKUP($A17,AL성적Data!$A$2:$AB$309,9,0)=0,"",VLOOKUP($A17,AL성적Data!$A$2:$AB$309,9,0))</f>
        <v/>
      </c>
      <c r="R17" s="136" t="str">
        <f>IF(VLOOKUP($A17,AL성적Data!$A$2:$AB$309,10,0)=0,"",VLOOKUP($A17,AL성적Data!$A$2:$AB$309,10,0))</f>
        <v/>
      </c>
      <c r="S17" s="137" t="str">
        <f t="array" ref="S17">IFERROR(INDEX(AL성적Data!K:K,MATCH(1,(AL성적Data!A:A=DB!A17)*(AL성적Data!AC:AC="TW"),0)),"")</f>
        <v>1등급</v>
      </c>
      <c r="T17" s="138">
        <f t="array" ref="T17">IFERROR(INDEX(AL성적Data!M:M,MATCH(1,(AL성적Data!A:A=DB!A17)*(AL성적Data!AC:AC="TW"),0)),"")</f>
        <v>0.81899999999999995</v>
      </c>
      <c r="U17" s="137" t="str">
        <f t="array" ref="U17">IFERROR(INDEX(AL성적Data!N:N,MATCH(1,(AL성적Data!A:A=DB!A17)*(AL성적Data!AC:AC="TW"),0)),"")</f>
        <v>1등급</v>
      </c>
      <c r="V17" s="137" t="str">
        <f t="array" ref="V17">IFERROR(INDEX(AL성적Data!O:O,MATCH(1,(AL성적Data!A:A=DB!A17)*(AL성적Data!AC:AC="TA"),0)),"")</f>
        <v/>
      </c>
      <c r="W17" s="137" t="str">
        <f t="array" ref="W17">IFERROR(IF(INDEX(AL성적Data!Q:Q,MATCH(1,(AL성적Data!A:A=DB!A17)*(AL성적Data!AC:AC="WA"),0))=0,"",INDEX(AL성적Data!Q:Q,MATCH(1,(AL성적Data!A:A=DB!A17)*(AL성적Data!AC:AC="WA"),0))),"")</f>
        <v/>
      </c>
      <c r="X17" s="137" t="str">
        <f t="array" ref="X17">IFERROR(IF(INDEX(AL성적Data!R:R,MATCH(1,(AL성적Data!A:A=DB!A17)*(AL성적Data!AC:AC="WA"),0))=0,"",INDEX(AL성적Data!R:R,MATCH(1,(AL성적Data!A:A=DB!A17)*(AL성적Data!AC:AC="WA"),0))),"")</f>
        <v/>
      </c>
      <c r="Y17" s="137" t="str">
        <f t="array" ref="Y17">IFERROR(IF(INDEX(AL성적Data!S:S,MATCH(1,(AL성적Data!A:A=DB!A17)*(AL성적Data!AC:AC="WA"),0))=0,"",INDEX(AL성적Data!S:S,MATCH(1,(AL성적Data!A:A=DB!A17)*(AL성적Data!AC:AC="WA"),0))),"")</f>
        <v/>
      </c>
      <c r="Z17" s="137"/>
      <c r="AA17" s="137"/>
      <c r="AB17" s="137"/>
      <c r="AC17" s="137"/>
      <c r="AD17" s="139"/>
      <c r="AE17" s="150" t="str">
        <f>IFERROR(HYPERLINK(AX17,AE$1),"")</f>
        <v>성적서_에너지</v>
      </c>
      <c r="AF17" s="151" t="str">
        <f>IFERROR(HYPERLINK(AY17,AF$1),"")</f>
        <v/>
      </c>
      <c r="AG17" s="151" t="str">
        <f>IFERROR(HYPERLINK(AZ17,AG$1),"")</f>
        <v/>
      </c>
      <c r="AH17" s="135"/>
      <c r="AI17" s="135"/>
      <c r="AJ17" s="135"/>
      <c r="AK17" s="135"/>
      <c r="AL17" s="152"/>
      <c r="AM17" s="140" t="str">
        <f>IFERROR(IF(BG17="","",HYPERLINK(BG17,AM$1)),"")</f>
        <v>도면_단면dwg</v>
      </c>
      <c r="AN17" s="140" t="str">
        <f>IFERROR(IF(BH17="","",HYPERLINK(BH17,AN$1)),"")</f>
        <v/>
      </c>
      <c r="AO17" s="140" t="str">
        <f>IFERROR(IF(BI17="","",HYPERLINK(BI17,AO$1)),"")</f>
        <v/>
      </c>
      <c r="AP17" s="140" t="str">
        <f>IFERROR(IF(BJ17="","",HYPERLINK(BJ17,AP$1)),"")</f>
        <v/>
      </c>
      <c r="AQ17" s="140" t="str">
        <f>IFERROR(IF(BK17="","",HYPERLINK(BK17,AQ$1)),"")</f>
        <v/>
      </c>
      <c r="AR17" s="140" t="str">
        <f>IFERROR(IF(BL17="","",HYPERLINK(BL17,AR$1)),"")</f>
        <v/>
      </c>
      <c r="AS17" s="140" t="str">
        <f>IFERROR(IF(BM17="","",HYPERLINK(BM17,AS$1)),"")</f>
        <v/>
      </c>
      <c r="AT17" s="140" t="str">
        <f>IFERROR(IF(BN17="","",HYPERLINK(BN17,AT$1)),"")</f>
        <v/>
      </c>
      <c r="AU17" s="141" t="str">
        <f>IFERROR(IF(BO17="","",HYPERLINK(BO17,AU$1)),"")</f>
        <v>리플렛</v>
      </c>
      <c r="AV17" s="140" t="str">
        <f>IFERROR(IF(BP17="","",HYPERLINK(BP17,AV$1)),"")</f>
        <v/>
      </c>
      <c r="AX17" s="130" t="str">
        <f t="array" ref="AX17">INDEX(AL성적Data!AF:AF,MATCH(1,(AL성적Data!A:A=DB!A17)*(AL성적Data!AC:AC="TW"),0))</f>
        <v>http://www.lxhausys.co.kr/popup/rn/download/downloadPopup.jsp?from=alwindow&amp;uu=/upload/alwindow/data/TW-E9-ATT80-347FGEE2R5.pdf</v>
      </c>
      <c r="AY17" s="130" t="e">
        <f t="array" ref="AY17">INDEX(AL성적Data!AF:AF,MATCH(1,(AL성적Data!A:A=DB!A17)*(AL성적Data!AC:AC="TA"),0))</f>
        <v>#N/A</v>
      </c>
      <c r="AZ17" s="130" t="e">
        <f t="array" ref="AZ17">INDEX(AL성적Data!AF:AF,MATCH(1,(AL성적Data!A:A=DB!A17)*(AL성적Data!AC:AC="WA"),0))</f>
        <v>#N/A</v>
      </c>
      <c r="BA17" s="130"/>
      <c r="BB17" s="130"/>
      <c r="BC17" s="130"/>
      <c r="BD17" s="130"/>
      <c r="BE17" s="130"/>
      <c r="BF17" s="130"/>
      <c r="BG17" s="135" t="str">
        <f>IF(VLOOKUP($C17,AL제품Data!$A$2:$AL$200,28,0)="","",VLOOKUP($C17,AL제품Data!$A$2:$AL$200,28,0))</f>
        <v>http://www.lxhausys.co.kr/popup/rn/download/downloadPopup.jsp?from=alwindow&amp;uu=/upload/alwindow/data/E9-ATT80_SEC.dwg</v>
      </c>
      <c r="BH17" s="135" t="str">
        <f>IF(VLOOKUP($C17,AL제품Data!$A$2:$AL$200,29,0)="","",VLOOKUP($C17,AL제품Data!$A$2:$AL$200,29,0))</f>
        <v/>
      </c>
      <c r="BI17" s="135" t="str">
        <f>IF(VLOOKUP($C17,AL제품Data!$A$2:$AL$100,30,0)="","",VLOOKUP($C17,AL제품Data!$A$2:$AL$100,30,0))</f>
        <v/>
      </c>
      <c r="BJ17" s="135"/>
      <c r="BK17" s="135"/>
      <c r="BL17" s="135"/>
      <c r="BM17" s="135"/>
      <c r="BN17" s="135"/>
      <c r="BO17" s="135" t="str">
        <f>IF(VLOOKUP($C17,AL제품Data!$A$2:$AL$100,36,0)="","",VLOOKUP($C17,AL제품Data!$A$2:$AL$100,36,0))</f>
        <v>http://www.lxhausys.co.kr/popup/rn/download/downloadPopup.jsp?from=alwindow&amp;uu=/upload/alwindow/data/E9-ATT80_REFLET.pdf</v>
      </c>
      <c r="BP17" s="135"/>
      <c r="BQ17" s="135" t="str">
        <f>IF(VLOOKUP($C17,AL제품Data!$A$2:$AL$100,38,0)="","",VLOOKUP($C17,AL제품Data!$A$2:$AL$100,38,0))</f>
        <v>http://www.lxhausys.co.kr/popup/rn/download/downloadPopup.jsp?from=alwindow&amp;uu=/upload/alwindow/data/E9-ATT80_SPEC.docx</v>
      </c>
      <c r="BR17" s="130"/>
      <c r="BS17" s="130"/>
    </row>
    <row r="18" spans="1:71" s="112" customFormat="1" ht="20.25" customHeight="1" thickBot="1">
      <c r="A18" s="130" t="s">
        <v>947</v>
      </c>
      <c r="B18" s="158">
        <v>2</v>
      </c>
      <c r="C18" s="132" t="s">
        <v>915</v>
      </c>
      <c r="D18" s="133" t="str">
        <f>VLOOKUP($C18,AL제품Data!$A$2:$K$117,2,0)</f>
        <v>AL</v>
      </c>
      <c r="E18" s="133" t="str">
        <f>VLOOKUP($C18,AL제품Data!$A$2:$K$300,3,0)</f>
        <v>실내면,발코니면</v>
      </c>
      <c r="F18" s="133" t="str">
        <f>VLOOKUP($C18,AL제품Data!$A$2:$K$300,4,0)</f>
        <v>Tilt &amp; Turn(기능성여닫이)</v>
      </c>
      <c r="G18" s="133" t="str">
        <f>VLOOKUP($C18,AL제품Data!$A$2:$K$300,5,0)</f>
        <v>시스템창</v>
      </c>
      <c r="H18" s="133" t="str">
        <f>VLOOKUP($C18,AL제품Data!$A$2:$K$300,6,0)</f>
        <v>Eurosystem9 AL</v>
      </c>
      <c r="I18" s="133" t="str">
        <f>VLOOKUP($C18,AL제품Data!$A$2:$K$300,7,0)</f>
        <v>유로시스템9 알루미늄</v>
      </c>
      <c r="J18" s="133" t="str">
        <f>VLOOKUP($C18,AL제품Data!$A$2:$K$300,8,0)</f>
        <v>TT단창</v>
      </c>
      <c r="K18" s="133">
        <f>VLOOKUP($C18,AL제품Data!$A$2:$K$300,9,0)</f>
        <v>80</v>
      </c>
      <c r="L18" s="133" t="str">
        <f>VLOOKUP($C18,AL제품Data!$A$2:$K$300,10,0)</f>
        <v>입면분할가능</v>
      </c>
      <c r="M18" s="133" t="str">
        <f>VLOOKUP($C18,AL제품Data!$A$2:$K$300,11,0)</f>
        <v>전체</v>
      </c>
      <c r="N18" s="134" t="str">
        <f>IFERROR(VLOOKUP($C18,AL제품Data!$A$2:$K$117,12,0),"")</f>
        <v/>
      </c>
      <c r="O18" s="130" t="str">
        <f>IF(VLOOKUP($A18,AL성적Data!$A$2:$AB$309,7,0)=0,"",VLOOKUP($A18,AL성적Data!$A$2:$AB$309,7,0))</f>
        <v>43mm(5일반+14아르곤+5수퍼로이+14아르곤+5수퍼로이)</v>
      </c>
      <c r="P18" s="135" t="str">
        <f>IF(VLOOKUP($A18,AL성적Data!$A$2:$AB$309,8,0)=0,"",VLOOKUP($A18,AL성적Data!$A$2:$AB$309,8,0))</f>
        <v/>
      </c>
      <c r="Q18" s="135" t="str">
        <f>IF(VLOOKUP($A18,AL성적Data!$A$2:$AB$309,9,0)=0,"",VLOOKUP($A18,AL성적Data!$A$2:$AB$309,9,0))</f>
        <v/>
      </c>
      <c r="R18" s="136" t="str">
        <f>IF(VLOOKUP($A18,AL성적Data!$A$2:$AB$309,10,0)=0,"",VLOOKUP($A18,AL성적Data!$A$2:$AB$309,10,0))</f>
        <v/>
      </c>
      <c r="S18" s="137" t="str">
        <f t="array" ref="S18">IFERROR(INDEX(AL성적Data!K:K,MATCH(1,(AL성적Data!A:A=DB!A18)*(AL성적Data!AC:AC="TW"),0)),"")</f>
        <v>1등급</v>
      </c>
      <c r="T18" s="138">
        <f t="array" ref="T18">IFERROR(INDEX(AL성적Data!M:M,MATCH(1,(AL성적Data!A:A=DB!A18)*(AL성적Data!AC:AC="TW"),0)),"")</f>
        <v>0.95799999999999996</v>
      </c>
      <c r="U18" s="137" t="str">
        <f t="array" ref="U18">IFERROR(INDEX(AL성적Data!N:N,MATCH(1,(AL성적Data!A:A=DB!A18)*(AL성적Data!AC:AC="TW"),0)),"")</f>
        <v>1등급</v>
      </c>
      <c r="V18" s="137" t="str">
        <f t="array" ref="V18">IFERROR(INDEX(AL성적Data!O:O,MATCH(1,(AL성적Data!A:A=DB!A18)*(AL성적Data!AC:AC="TA"),0)),"")</f>
        <v/>
      </c>
      <c r="W18" s="137" t="str">
        <f t="array" ref="W18">IFERROR(IF(INDEX(AL성적Data!Q:Q,MATCH(1,(AL성적Data!A:A=DB!A18)*(AL성적Data!AC:AC="WA"),0))=0,"",INDEX(AL성적Data!Q:Q,MATCH(1,(AL성적Data!A:A=DB!A18)*(AL성적Data!AC:AC="WA"),0))),"")</f>
        <v/>
      </c>
      <c r="X18" s="137" t="str">
        <f t="array" ref="X18">IFERROR(IF(INDEX(AL성적Data!R:R,MATCH(1,(AL성적Data!A:A=DB!A18)*(AL성적Data!AC:AC="WA"),0))=0,"",INDEX(AL성적Data!R:R,MATCH(1,(AL성적Data!A:A=DB!A18)*(AL성적Data!AC:AC="WA"),0))),"")</f>
        <v/>
      </c>
      <c r="Y18" s="137" t="str">
        <f t="array" ref="Y18">IFERROR(IF(INDEX(AL성적Data!S:S,MATCH(1,(AL성적Data!A:A=DB!A18)*(AL성적Data!AC:AC="WA"),0))=0,"",INDEX(AL성적Data!S:S,MATCH(1,(AL성적Data!A:A=DB!A18)*(AL성적Data!AC:AC="WA"),0))),"")</f>
        <v/>
      </c>
      <c r="Z18" s="137"/>
      <c r="AA18" s="137"/>
      <c r="AB18" s="137"/>
      <c r="AC18" s="137"/>
      <c r="AD18" s="139"/>
      <c r="AE18" s="150" t="str">
        <f>IFERROR(HYPERLINK(AX18,AE$1),"")</f>
        <v>성적서_에너지</v>
      </c>
      <c r="AF18" s="151" t="str">
        <f>IFERROR(HYPERLINK(AY18,AF$1),"")</f>
        <v/>
      </c>
      <c r="AG18" s="151" t="str">
        <f>IFERROR(HYPERLINK(AZ18,AG$1),"")</f>
        <v/>
      </c>
      <c r="AH18" s="135"/>
      <c r="AI18" s="135"/>
      <c r="AJ18" s="135"/>
      <c r="AK18" s="135"/>
      <c r="AL18" s="152"/>
      <c r="AM18" s="140" t="str">
        <f>IFERROR(IF(BG18="","",HYPERLINK(BG18,AM$1)),"")</f>
        <v>도면_단면dwg</v>
      </c>
      <c r="AN18" s="140" t="str">
        <f>IFERROR(IF(BH18="","",HYPERLINK(BH18,AN$1)),"")</f>
        <v/>
      </c>
      <c r="AO18" s="140" t="str">
        <f>IFERROR(IF(BI18="","",HYPERLINK(BI18,AO$1)),"")</f>
        <v/>
      </c>
      <c r="AP18" s="140" t="str">
        <f>IFERROR(IF(BJ18="","",HYPERLINK(BJ18,AP$1)),"")</f>
        <v/>
      </c>
      <c r="AQ18" s="140" t="str">
        <f>IFERROR(IF(BK18="","",HYPERLINK(BK18,AQ$1)),"")</f>
        <v/>
      </c>
      <c r="AR18" s="140" t="str">
        <f>IFERROR(IF(BL18="","",HYPERLINK(BL18,AR$1)),"")</f>
        <v/>
      </c>
      <c r="AS18" s="140" t="str">
        <f>IFERROR(IF(BM18="","",HYPERLINK(BM18,AS$1)),"")</f>
        <v/>
      </c>
      <c r="AT18" s="140" t="str">
        <f>IFERROR(IF(BN18="","",HYPERLINK(BN18,AT$1)),"")</f>
        <v/>
      </c>
      <c r="AU18" s="141" t="str">
        <f>IFERROR(IF(BO18="","",HYPERLINK(BO18,AU$1)),"")</f>
        <v>리플렛</v>
      </c>
      <c r="AV18" s="140" t="str">
        <f>IFERROR(IF(BP18="","",HYPERLINK(BP18,AV$1)),"")</f>
        <v/>
      </c>
      <c r="AX18" s="130" t="str">
        <f t="array" ref="AX18">INDEX(AL성적Data!AF:AF,MATCH(1,(AL성적Data!A:A=DB!A18)*(AL성적Data!AC:AC="TW"),0))</f>
        <v>http://www.lxhausys.co.kr/popup/rn/download/downloadPopup.jsp?from=alwindow&amp;uu=/upload/alwindow/data/TW-E9-ATT80-343FGEE2R5.pdf</v>
      </c>
      <c r="AY18" s="130" t="e">
        <f t="array" ref="AY18">INDEX(AL성적Data!AF:AF,MATCH(1,(AL성적Data!A:A=DB!A18)*(AL성적Data!AC:AC="TA"),0))</f>
        <v>#N/A</v>
      </c>
      <c r="AZ18" s="130" t="e">
        <f t="array" ref="AZ18">INDEX(AL성적Data!AF:AF,MATCH(1,(AL성적Data!A:A=DB!A18)*(AL성적Data!AC:AC="WA"),0))</f>
        <v>#N/A</v>
      </c>
      <c r="BA18" s="130"/>
      <c r="BB18" s="130"/>
      <c r="BC18" s="130"/>
      <c r="BD18" s="130"/>
      <c r="BE18" s="130"/>
      <c r="BF18" s="130"/>
      <c r="BG18" s="135" t="str">
        <f>IF(VLOOKUP($C18,AL제품Data!$A$2:$AL$200,28,0)="","",VLOOKUP($C18,AL제품Data!$A$2:$AL$200,28,0))</f>
        <v>http://www.lxhausys.co.kr/popup/rn/download/downloadPopup.jsp?from=alwindow&amp;uu=/upload/alwindow/data/E9-ATT80_SEC.dwg</v>
      </c>
      <c r="BH18" s="135" t="str">
        <f>IF(VLOOKUP($C18,AL제품Data!$A$2:$AL$200,29,0)="","",VLOOKUP($C18,AL제품Data!$A$2:$AL$200,29,0))</f>
        <v/>
      </c>
      <c r="BI18" s="135" t="str">
        <f>IF(VLOOKUP($C18,AL제품Data!$A$2:$AL$100,30,0)="","",VLOOKUP($C18,AL제품Data!$A$2:$AL$100,30,0))</f>
        <v/>
      </c>
      <c r="BJ18" s="135"/>
      <c r="BK18" s="135"/>
      <c r="BL18" s="135"/>
      <c r="BM18" s="135"/>
      <c r="BN18" s="135"/>
      <c r="BO18" s="135" t="str">
        <f>IF(VLOOKUP($C18,AL제품Data!$A$2:$AL$100,36,0)="","",VLOOKUP($C18,AL제품Data!$A$2:$AL$100,36,0))</f>
        <v>http://www.lxhausys.co.kr/popup/rn/download/downloadPopup.jsp?from=alwindow&amp;uu=/upload/alwindow/data/E9-ATT80_REFLET.pdf</v>
      </c>
      <c r="BP18" s="135"/>
      <c r="BQ18" s="135" t="str">
        <f>IF(VLOOKUP($C18,AL제품Data!$A$2:$AL$100,38,0)="","",VLOOKUP($C18,AL제품Data!$A$2:$AL$100,38,0))</f>
        <v>http://www.lxhausys.co.kr/popup/rn/download/downloadPopup.jsp?from=alwindow&amp;uu=/upload/alwindow/data/E9-ATT80_SPEC.docx</v>
      </c>
      <c r="BR18" s="130"/>
      <c r="BS18" s="130"/>
    </row>
    <row r="19" spans="1:71" s="112" customFormat="1" ht="20.25" customHeight="1" thickBot="1">
      <c r="A19" s="130" t="s">
        <v>948</v>
      </c>
      <c r="B19" s="158">
        <v>3</v>
      </c>
      <c r="C19" s="132" t="s">
        <v>915</v>
      </c>
      <c r="D19" s="133" t="str">
        <f>VLOOKUP($C19,AL제품Data!$A$2:$K$117,2,0)</f>
        <v>AL</v>
      </c>
      <c r="E19" s="133" t="str">
        <f>VLOOKUP($C19,AL제품Data!$A$2:$K$300,3,0)</f>
        <v>실내면,발코니면</v>
      </c>
      <c r="F19" s="133" t="str">
        <f>VLOOKUP($C19,AL제품Data!$A$2:$K$300,4,0)</f>
        <v>Tilt &amp; Turn(기능성여닫이)</v>
      </c>
      <c r="G19" s="133" t="str">
        <f>VLOOKUP($C19,AL제품Data!$A$2:$K$300,5,0)</f>
        <v>시스템창</v>
      </c>
      <c r="H19" s="133" t="str">
        <f>VLOOKUP($C19,AL제품Data!$A$2:$K$300,6,0)</f>
        <v>Eurosystem9 AL</v>
      </c>
      <c r="I19" s="133" t="str">
        <f>VLOOKUP($C19,AL제품Data!$A$2:$K$300,7,0)</f>
        <v>유로시스템9 알루미늄</v>
      </c>
      <c r="J19" s="133" t="str">
        <f>VLOOKUP($C19,AL제품Data!$A$2:$K$300,8,0)</f>
        <v>TT단창</v>
      </c>
      <c r="K19" s="133">
        <f>VLOOKUP($C19,AL제품Data!$A$2:$K$300,9,0)</f>
        <v>80</v>
      </c>
      <c r="L19" s="133" t="str">
        <f>VLOOKUP($C19,AL제품Data!$A$2:$K$300,10,0)</f>
        <v>입면분할가능</v>
      </c>
      <c r="M19" s="133" t="str">
        <f>VLOOKUP($C19,AL제품Data!$A$2:$K$300,11,0)</f>
        <v>전체</v>
      </c>
      <c r="N19" s="134" t="str">
        <f>IFERROR(VLOOKUP($C19,AL제품Data!$A$2:$K$117,12,0),"")</f>
        <v/>
      </c>
      <c r="O19" s="130" t="str">
        <f>IF(VLOOKUP($A19,AL성적Data!$A$2:$AB$309,7,0)=0,"",VLOOKUP($A19,AL성적Data!$A$2:$AB$309,7,0))</f>
        <v>24mm(5일반+14아르곤+5수퍼로이)</v>
      </c>
      <c r="P19" s="135" t="str">
        <f>IF(VLOOKUP($A19,AL성적Data!$A$2:$AB$309,8,0)=0,"",VLOOKUP($A19,AL성적Data!$A$2:$AB$309,8,0))</f>
        <v/>
      </c>
      <c r="Q19" s="135" t="str">
        <f>IF(VLOOKUP($A19,AL성적Data!$A$2:$AB$309,9,0)=0,"",VLOOKUP($A19,AL성적Data!$A$2:$AB$309,9,0))</f>
        <v/>
      </c>
      <c r="R19" s="136" t="str">
        <f>IF(VLOOKUP($A19,AL성적Data!$A$2:$AB$309,10,0)=0,"",VLOOKUP($A19,AL성적Data!$A$2:$AB$309,10,0))</f>
        <v/>
      </c>
      <c r="S19" s="137" t="str">
        <f t="array" ref="S19">IFERROR(INDEX(AL성적Data!K:K,MATCH(1,(AL성적Data!A:A=DB!A19)*(AL성적Data!AC:AC="TW"),0)),"")</f>
        <v>3등급</v>
      </c>
      <c r="T19" s="138">
        <f t="array" ref="T19">IFERROR(INDEX(AL성적Data!M:M,MATCH(1,(AL성적Data!A:A=DB!A19)*(AL성적Data!AC:AC="TW"),0)),"")</f>
        <v>1.448</v>
      </c>
      <c r="U19" s="137" t="str">
        <f t="array" ref="U19">IFERROR(INDEX(AL성적Data!N:N,MATCH(1,(AL성적Data!A:A=DB!A19)*(AL성적Data!AC:AC="TW"),0)),"")</f>
        <v>1등급</v>
      </c>
      <c r="V19" s="137" t="str">
        <f t="array" ref="V19">IFERROR(INDEX(AL성적Data!O:O,MATCH(1,(AL성적Data!A:A=DB!A19)*(AL성적Data!AC:AC="TA"),0)),"")</f>
        <v/>
      </c>
      <c r="W19" s="137" t="str">
        <f t="array" ref="W19">IFERROR(IF(INDEX(AL성적Data!Q:Q,MATCH(1,(AL성적Data!A:A=DB!A19)*(AL성적Data!AC:AC="WA"),0))=0,"",INDEX(AL성적Data!Q:Q,MATCH(1,(AL성적Data!A:A=DB!A19)*(AL성적Data!AC:AC="WA"),0))),"")</f>
        <v/>
      </c>
      <c r="X19" s="137" t="str">
        <f t="array" ref="X19">IFERROR(IF(INDEX(AL성적Data!R:R,MATCH(1,(AL성적Data!A:A=DB!A19)*(AL성적Data!AC:AC="WA"),0))=0,"",INDEX(AL성적Data!R:R,MATCH(1,(AL성적Data!A:A=DB!A19)*(AL성적Data!AC:AC="WA"),0))),"")</f>
        <v/>
      </c>
      <c r="Y19" s="137" t="str">
        <f t="array" ref="Y19">IFERROR(IF(INDEX(AL성적Data!S:S,MATCH(1,(AL성적Data!A:A=DB!A19)*(AL성적Data!AC:AC="WA"),0))=0,"",INDEX(AL성적Data!S:S,MATCH(1,(AL성적Data!A:A=DB!A19)*(AL성적Data!AC:AC="WA"),0))),"")</f>
        <v/>
      </c>
      <c r="Z19" s="137"/>
      <c r="AA19" s="137"/>
      <c r="AB19" s="137"/>
      <c r="AC19" s="137"/>
      <c r="AD19" s="139"/>
      <c r="AE19" s="150" t="str">
        <f>IFERROR(HYPERLINK(AX19,AE$1),"")</f>
        <v>성적서_에너지</v>
      </c>
      <c r="AF19" s="151" t="str">
        <f>IFERROR(HYPERLINK(AY19,AF$1),"")</f>
        <v/>
      </c>
      <c r="AG19" s="151" t="str">
        <f>IFERROR(HYPERLINK(AZ19,AG$1),"")</f>
        <v/>
      </c>
      <c r="AH19" s="135"/>
      <c r="AI19" s="135"/>
      <c r="AJ19" s="135"/>
      <c r="AK19" s="135"/>
      <c r="AL19" s="152"/>
      <c r="AM19" s="140" t="str">
        <f>IFERROR(IF(BG19="","",HYPERLINK(BG19,AM$1)),"")</f>
        <v>도면_단면dwg</v>
      </c>
      <c r="AN19" s="140" t="str">
        <f>IFERROR(IF(BH19="","",HYPERLINK(BH19,AN$1)),"")</f>
        <v/>
      </c>
      <c r="AO19" s="140" t="str">
        <f>IFERROR(IF(BI19="","",HYPERLINK(BI19,AO$1)),"")</f>
        <v/>
      </c>
      <c r="AP19" s="140" t="str">
        <f>IFERROR(IF(BJ19="","",HYPERLINK(BJ19,AP$1)),"")</f>
        <v/>
      </c>
      <c r="AQ19" s="140" t="str">
        <f>IFERROR(IF(BK19="","",HYPERLINK(BK19,AQ$1)),"")</f>
        <v/>
      </c>
      <c r="AR19" s="140" t="str">
        <f>IFERROR(IF(BL19="","",HYPERLINK(BL19,AR$1)),"")</f>
        <v/>
      </c>
      <c r="AS19" s="140" t="str">
        <f>IFERROR(IF(BM19="","",HYPERLINK(BM19,AS$1)),"")</f>
        <v/>
      </c>
      <c r="AT19" s="140" t="str">
        <f>IFERROR(IF(BN19="","",HYPERLINK(BN19,AT$1)),"")</f>
        <v/>
      </c>
      <c r="AU19" s="141" t="str">
        <f>IFERROR(IF(BO19="","",HYPERLINK(BO19,AU$1)),"")</f>
        <v>리플렛</v>
      </c>
      <c r="AV19" s="140" t="str">
        <f>IFERROR(IF(BP19="","",HYPERLINK(BP19,AV$1)),"")</f>
        <v/>
      </c>
      <c r="AX19" s="130" t="str">
        <f t="array" ref="AX19">INDEX(AL성적Data!AF:AF,MATCH(1,(AL성적Data!A:A=DB!A19)*(AL성적Data!AC:AC="TW"),0))</f>
        <v>http://www.lxhausys.co.kr/popup/rn/download/downloadPopup.jsp?from=alwindow&amp;uu=/upload/alwindow/data/TW-E9-ATT80-224FFGE1R5.pdf</v>
      </c>
      <c r="AY19" s="130" t="e">
        <f t="array" ref="AY19">INDEX(AL성적Data!AF:AF,MATCH(1,(AL성적Data!A:A=DB!A19)*(AL성적Data!AC:AC="TA"),0))</f>
        <v>#N/A</v>
      </c>
      <c r="AZ19" s="130" t="e">
        <f t="array" ref="AZ19">INDEX(AL성적Data!AF:AF,MATCH(1,(AL성적Data!A:A=DB!A19)*(AL성적Data!AC:AC="WA"),0))</f>
        <v>#N/A</v>
      </c>
      <c r="BA19" s="130"/>
      <c r="BB19" s="130"/>
      <c r="BC19" s="130"/>
      <c r="BD19" s="130"/>
      <c r="BE19" s="130"/>
      <c r="BF19" s="130"/>
      <c r="BG19" s="135" t="str">
        <f>IF(VLOOKUP($C19,AL제품Data!$A$2:$AL$200,28,0)="","",VLOOKUP($C19,AL제품Data!$A$2:$AL$200,28,0))</f>
        <v>http://www.lxhausys.co.kr/popup/rn/download/downloadPopup.jsp?from=alwindow&amp;uu=/upload/alwindow/data/E9-ATT80_SEC.dwg</v>
      </c>
      <c r="BH19" s="135" t="str">
        <f>IF(VLOOKUP($C19,AL제품Data!$A$2:$AL$200,29,0)="","",VLOOKUP($C19,AL제품Data!$A$2:$AL$200,29,0))</f>
        <v/>
      </c>
      <c r="BI19" s="135" t="str">
        <f>IF(VLOOKUP($C19,AL제품Data!$A$2:$AL$100,30,0)="","",VLOOKUP($C19,AL제품Data!$A$2:$AL$100,30,0))</f>
        <v/>
      </c>
      <c r="BJ19" s="135"/>
      <c r="BK19" s="135"/>
      <c r="BL19" s="135"/>
      <c r="BM19" s="135"/>
      <c r="BN19" s="135"/>
      <c r="BO19" s="135" t="str">
        <f>IF(VLOOKUP($C19,AL제품Data!$A$2:$AL$100,36,0)="","",VLOOKUP($C19,AL제품Data!$A$2:$AL$100,36,0))</f>
        <v>http://www.lxhausys.co.kr/popup/rn/download/downloadPopup.jsp?from=alwindow&amp;uu=/upload/alwindow/data/E9-ATT80_REFLET.pdf</v>
      </c>
      <c r="BP19" s="135"/>
      <c r="BQ19" s="135" t="str">
        <f>IF(VLOOKUP($C19,AL제품Data!$A$2:$AL$100,38,0)="","",VLOOKUP($C19,AL제품Data!$A$2:$AL$100,38,0))</f>
        <v>http://www.lxhausys.co.kr/popup/rn/download/downloadPopup.jsp?from=alwindow&amp;uu=/upload/alwindow/data/E9-ATT80_SPEC.docx</v>
      </c>
      <c r="BR19" s="130"/>
      <c r="BS19" s="130"/>
    </row>
    <row r="20" spans="1:71" s="112" customFormat="1" ht="20.25" customHeight="1" thickBot="1">
      <c r="A20" s="130" t="s">
        <v>949</v>
      </c>
      <c r="B20" s="158">
        <v>4</v>
      </c>
      <c r="C20" s="132" t="s">
        <v>915</v>
      </c>
      <c r="D20" s="133" t="str">
        <f>VLOOKUP($C20,AL제품Data!$A$2:$K$117,2,0)</f>
        <v>AL</v>
      </c>
      <c r="E20" s="133" t="str">
        <f>VLOOKUP($C20,AL제품Data!$A$2:$K$300,3,0)</f>
        <v>실내면,발코니면</v>
      </c>
      <c r="F20" s="133" t="str">
        <f>VLOOKUP($C20,AL제품Data!$A$2:$K$300,4,0)</f>
        <v>Tilt &amp; Turn(기능성여닫이)</v>
      </c>
      <c r="G20" s="133" t="str">
        <f>VLOOKUP($C20,AL제품Data!$A$2:$K$300,5,0)</f>
        <v>시스템창</v>
      </c>
      <c r="H20" s="133" t="str">
        <f>VLOOKUP($C20,AL제품Data!$A$2:$K$300,6,0)</f>
        <v>Eurosystem9 AL</v>
      </c>
      <c r="I20" s="133" t="str">
        <f>VLOOKUP($C20,AL제품Data!$A$2:$K$300,7,0)</f>
        <v>유로시스템9 알루미늄</v>
      </c>
      <c r="J20" s="133" t="str">
        <f>VLOOKUP($C20,AL제품Data!$A$2:$K$300,8,0)</f>
        <v>TT단창</v>
      </c>
      <c r="K20" s="133">
        <f>VLOOKUP($C20,AL제품Data!$A$2:$K$300,9,0)</f>
        <v>80</v>
      </c>
      <c r="L20" s="133" t="str">
        <f>VLOOKUP($C20,AL제품Data!$A$2:$K$300,10,0)</f>
        <v>입면분할가능</v>
      </c>
      <c r="M20" s="133" t="str">
        <f>VLOOKUP($C20,AL제품Data!$A$2:$K$300,11,0)</f>
        <v>전체</v>
      </c>
      <c r="N20" s="134" t="str">
        <f>IFERROR(VLOOKUP($C20,AL제품Data!$A$2:$K$117,12,0),"")</f>
        <v/>
      </c>
      <c r="O20" s="130" t="str">
        <f>IF(VLOOKUP($A20,AL성적Data!$A$2:$AB$309,7,0)=0,"",VLOOKUP($A20,AL성적Data!$A$2:$AB$309,7,0))</f>
        <v>47mm(5일반+16공기+5일반+16공기+5일반)</v>
      </c>
      <c r="P20" s="135" t="str">
        <f>IF(VLOOKUP($A20,AL성적Data!$A$2:$AB$309,8,0)=0,"",VLOOKUP($A20,AL성적Data!$A$2:$AB$309,8,0))</f>
        <v/>
      </c>
      <c r="Q20" s="135" t="str">
        <f>IF(VLOOKUP($A20,AL성적Data!$A$2:$AB$309,9,0)=0,"",VLOOKUP($A20,AL성적Data!$A$2:$AB$309,9,0))</f>
        <v/>
      </c>
      <c r="R20" s="136" t="str">
        <f>IF(VLOOKUP($A20,AL성적Data!$A$2:$AB$309,10,0)=0,"",VLOOKUP($A20,AL성적Data!$A$2:$AB$309,10,0))</f>
        <v/>
      </c>
      <c r="S20" s="137" t="str">
        <f t="array" ref="S20">IFERROR(INDEX(AL성적Data!K:K,MATCH(1,(AL성적Data!A:A=DB!A20)*(AL성적Data!AC:AC="TW"),0)),"")</f>
        <v/>
      </c>
      <c r="T20" s="138" t="str">
        <f t="array" ref="T20">IFERROR(INDEX(AL성적Data!M:M,MATCH(1,(AL성적Data!A:A=DB!A20)*(AL성적Data!AC:AC="TW"),0)),"")</f>
        <v/>
      </c>
      <c r="U20" s="137" t="str">
        <f t="array" ref="U20">IFERROR(INDEX(AL성적Data!N:N,MATCH(1,(AL성적Data!A:A=DB!A20)*(AL성적Data!AC:AC="TW"),0)),"")</f>
        <v/>
      </c>
      <c r="V20" s="137" t="str">
        <f t="array" ref="V20">IFERROR(INDEX(AL성적Data!O:O,MATCH(1,(AL성적Data!A:A=DB!A20)*(AL성적Data!AC:AC="TA"),0)),"")</f>
        <v/>
      </c>
      <c r="W20" s="137" t="str">
        <f t="array" ref="W20">IFERROR(IF(INDEX(AL성적Data!Q:Q,MATCH(1,(AL성적Data!A:A=DB!A20)*(AL성적Data!AC:AC="WA"),0))=0,"",INDEX(AL성적Data!Q:Q,MATCH(1,(AL성적Data!A:A=DB!A20)*(AL성적Data!AC:AC="WA"),0))),"")</f>
        <v/>
      </c>
      <c r="X20" s="137" t="str">
        <f t="array" ref="X20">IFERROR(IF(INDEX(AL성적Data!R:R,MATCH(1,(AL성적Data!A:A=DB!A20)*(AL성적Data!AC:AC="WA"),0))=0,"",INDEX(AL성적Data!R:R,MATCH(1,(AL성적Data!A:A=DB!A20)*(AL성적Data!AC:AC="WA"),0))),"")</f>
        <v>50등급</v>
      </c>
      <c r="Y20" s="137" t="str">
        <f t="array" ref="Y20">IFERROR(IF(INDEX(AL성적Data!S:S,MATCH(1,(AL성적Data!A:A=DB!A20)*(AL성적Data!AC:AC="WA"),0))=0,"",INDEX(AL성적Data!S:S,MATCH(1,(AL성적Data!A:A=DB!A20)*(AL성적Data!AC:AC="WA"),0))),"")</f>
        <v>360등급</v>
      </c>
      <c r="Z20" s="137"/>
      <c r="AA20" s="137"/>
      <c r="AB20" s="137"/>
      <c r="AC20" s="137"/>
      <c r="AD20" s="139"/>
      <c r="AE20" s="150" t="str">
        <f>IFERROR(HYPERLINK(AX20,AE$1),"")</f>
        <v/>
      </c>
      <c r="AF20" s="151" t="str">
        <f>IFERROR(HYPERLINK(AY20,AF$1),"")</f>
        <v/>
      </c>
      <c r="AG20" s="151" t="str">
        <f>IFERROR(HYPERLINK(AZ20,AG$1),"")</f>
        <v>성적서_역학</v>
      </c>
      <c r="AH20" s="135"/>
      <c r="AI20" s="135"/>
      <c r="AJ20" s="135"/>
      <c r="AK20" s="135"/>
      <c r="AL20" s="152"/>
      <c r="AM20" s="140" t="str">
        <f>IFERROR(IF(BG20="","",HYPERLINK(BG20,AM$1)),"")</f>
        <v>도면_단면dwg</v>
      </c>
      <c r="AN20" s="140" t="str">
        <f>IFERROR(IF(BH20="","",HYPERLINK(BH20,AN$1)),"")</f>
        <v/>
      </c>
      <c r="AO20" s="140" t="str">
        <f>IFERROR(IF(BI20="","",HYPERLINK(BI20,AO$1)),"")</f>
        <v/>
      </c>
      <c r="AP20" s="140" t="str">
        <f>IFERROR(IF(BJ20="","",HYPERLINK(BJ20,AP$1)),"")</f>
        <v/>
      </c>
      <c r="AQ20" s="140" t="str">
        <f>IFERROR(IF(BK20="","",HYPERLINK(BK20,AQ$1)),"")</f>
        <v/>
      </c>
      <c r="AR20" s="140" t="str">
        <f>IFERROR(IF(BL20="","",HYPERLINK(BL20,AR$1)),"")</f>
        <v/>
      </c>
      <c r="AS20" s="140" t="str">
        <f>IFERROR(IF(BM20="","",HYPERLINK(BM20,AS$1)),"")</f>
        <v/>
      </c>
      <c r="AT20" s="140" t="str">
        <f>IFERROR(IF(BN20="","",HYPERLINK(BN20,AT$1)),"")</f>
        <v/>
      </c>
      <c r="AU20" s="141" t="str">
        <f>IFERROR(IF(BO20="","",HYPERLINK(BO20,AU$1)),"")</f>
        <v>리플렛</v>
      </c>
      <c r="AV20" s="140" t="str">
        <f>IFERROR(IF(BP20="","",HYPERLINK(BP20,AV$1)),"")</f>
        <v/>
      </c>
      <c r="AX20" s="130" t="e">
        <f t="array" ref="AX20">INDEX(AL성적Data!AF:AF,MATCH(1,(AL성적Data!A:A=DB!A20)*(AL성적Data!AC:AC="TW"),0))</f>
        <v>#N/A</v>
      </c>
      <c r="AY20" s="130" t="e">
        <f t="array" ref="AY20">INDEX(AL성적Data!AF:AF,MATCH(1,(AL성적Data!A:A=DB!A20)*(AL성적Data!AC:AC="TA"),0))</f>
        <v>#N/A</v>
      </c>
      <c r="AZ20" s="130" t="str">
        <f t="array" ref="AZ20">INDEX(AL성적Data!AF:AF,MATCH(1,(AL성적Data!A:A=DB!A20)*(AL성적Data!AC:AC="WA"),0))</f>
        <v>http://www.lxhausys.co.kr/popup/rn/download/downloadPopup.jsp?from=alwindow&amp;uu=/upload/alwindow/data/WA-E9-ATT80-347FGGG2A5.pdf</v>
      </c>
      <c r="BA20" s="130"/>
      <c r="BB20" s="130"/>
      <c r="BC20" s="130"/>
      <c r="BD20" s="130"/>
      <c r="BE20" s="130"/>
      <c r="BF20" s="130"/>
      <c r="BG20" s="135" t="str">
        <f>IF(VLOOKUP($C20,AL제품Data!$A$2:$AL$200,28,0)="","",VLOOKUP($C20,AL제품Data!$A$2:$AL$200,28,0))</f>
        <v>http://www.lxhausys.co.kr/popup/rn/download/downloadPopup.jsp?from=alwindow&amp;uu=/upload/alwindow/data/E9-ATT80_SEC.dwg</v>
      </c>
      <c r="BH20" s="135" t="str">
        <f>IF(VLOOKUP($C20,AL제품Data!$A$2:$AL$200,29,0)="","",VLOOKUP($C20,AL제품Data!$A$2:$AL$200,29,0))</f>
        <v/>
      </c>
      <c r="BI20" s="135" t="str">
        <f>IF(VLOOKUP($C20,AL제품Data!$A$2:$AL$100,30,0)="","",VLOOKUP($C20,AL제품Data!$A$2:$AL$100,30,0))</f>
        <v/>
      </c>
      <c r="BJ20" s="135"/>
      <c r="BK20" s="135"/>
      <c r="BL20" s="135"/>
      <c r="BM20" s="135"/>
      <c r="BN20" s="135"/>
      <c r="BO20" s="135" t="str">
        <f>IF(VLOOKUP($C20,AL제품Data!$A$2:$AL$100,36,0)="","",VLOOKUP($C20,AL제품Data!$A$2:$AL$100,36,0))</f>
        <v>http://www.lxhausys.co.kr/popup/rn/download/downloadPopup.jsp?from=alwindow&amp;uu=/upload/alwindow/data/E9-ATT80_REFLET.pdf</v>
      </c>
      <c r="BP20" s="135"/>
      <c r="BQ20" s="135" t="str">
        <f>IF(VLOOKUP($C20,AL제품Data!$A$2:$AL$100,38,0)="","",VLOOKUP($C20,AL제품Data!$A$2:$AL$100,38,0))</f>
        <v>http://www.lxhausys.co.kr/popup/rn/download/downloadPopup.jsp?from=alwindow&amp;uu=/upload/alwindow/data/E9-ATT80_SPEC.docx</v>
      </c>
      <c r="BR20" s="130"/>
      <c r="BS20" s="130"/>
    </row>
    <row r="21" spans="1:71" s="112" customFormat="1" ht="20.25" customHeight="1" thickBot="1">
      <c r="A21" s="130" t="s">
        <v>1281</v>
      </c>
      <c r="B21" s="158">
        <v>5</v>
      </c>
      <c r="C21" s="132" t="s">
        <v>915</v>
      </c>
      <c r="D21" s="133" t="str">
        <f>VLOOKUP($C21,AL제품Data!$A$2:$K$117,2,0)</f>
        <v>AL</v>
      </c>
      <c r="E21" s="133" t="str">
        <f>VLOOKUP($C21,AL제품Data!$A$2:$K$300,3,0)</f>
        <v>실내면,발코니면</v>
      </c>
      <c r="F21" s="133" t="str">
        <f>VLOOKUP($C21,AL제품Data!$A$2:$K$300,4,0)</f>
        <v>Tilt &amp; Turn(기능성여닫이)</v>
      </c>
      <c r="G21" s="133" t="str">
        <f>VLOOKUP($C21,AL제품Data!$A$2:$K$300,5,0)</f>
        <v>시스템창</v>
      </c>
      <c r="H21" s="133" t="str">
        <f>VLOOKUP($C21,AL제품Data!$A$2:$K$300,6,0)</f>
        <v>Eurosystem9 AL</v>
      </c>
      <c r="I21" s="133" t="str">
        <f>VLOOKUP($C21,AL제품Data!$A$2:$K$300,7,0)</f>
        <v>유로시스템9 알루미늄</v>
      </c>
      <c r="J21" s="133" t="str">
        <f>VLOOKUP($C21,AL제품Data!$A$2:$K$300,8,0)</f>
        <v>TT단창</v>
      </c>
      <c r="K21" s="133">
        <f>VLOOKUP($C21,AL제품Data!$A$2:$K$300,9,0)</f>
        <v>80</v>
      </c>
      <c r="L21" s="133" t="str">
        <f>VLOOKUP($C21,AL제품Data!$A$2:$K$300,10,0)</f>
        <v>입면분할가능</v>
      </c>
      <c r="M21" s="133" t="str">
        <f>VLOOKUP($C21,AL제품Data!$A$2:$K$300,11,0)</f>
        <v>전체</v>
      </c>
      <c r="N21" s="134" t="str">
        <f>IFERROR(VLOOKUP($C21,AL제품Data!$A$2:$K$117,12,0),"")</f>
        <v/>
      </c>
      <c r="O21" s="130" t="str">
        <f>IF(VLOOKUP($A21,AL성적Data!$A$2:$AB$309,7,0)=0,"",VLOOKUP($A21,AL성적Data!$A$2:$AB$309,7,0))</f>
        <v>46.5mm(5수퍼로이+18아르곤+0.5경량+18아르곤+5수퍼로이)</v>
      </c>
      <c r="P21" s="135" t="str">
        <f>IF(VLOOKUP($A21,AL성적Data!$A$2:$AB$309,8,0)=0,"",VLOOKUP($A21,AL성적Data!$A$2:$AB$309,8,0))</f>
        <v/>
      </c>
      <c r="Q21" s="135" t="str">
        <f>IF(VLOOKUP($A21,AL성적Data!$A$2:$AB$309,9,0)=0,"",VLOOKUP($A21,AL성적Data!$A$2:$AB$309,9,0))</f>
        <v/>
      </c>
      <c r="R21" s="136" t="str">
        <f>IF(VLOOKUP($A21,AL성적Data!$A$2:$AB$309,10,0)=0,"",VLOOKUP($A21,AL성적Data!$A$2:$AB$309,10,0))</f>
        <v/>
      </c>
      <c r="S21" s="137" t="str">
        <f t="array" ref="S21">IFERROR(INDEX(AL성적Data!K:K,MATCH(1,(AL성적Data!A:A=DB!A21)*(AL성적Data!AC:AC="TW"),0)),"")</f>
        <v>1등급</v>
      </c>
      <c r="T21" s="138">
        <f t="array" ref="T21">IFERROR(INDEX(AL성적Data!M:M,MATCH(1,(AL성적Data!A:A=DB!A21)*(AL성적Data!AC:AC="TW"),0)),"")</f>
        <v>0.88</v>
      </c>
      <c r="U21" s="137" t="str">
        <f t="array" ref="U21">IFERROR(INDEX(AL성적Data!N:N,MATCH(1,(AL성적Data!A:A=DB!A21)*(AL성적Data!AC:AC="TW"),0)),"")</f>
        <v>1등급</v>
      </c>
      <c r="V21" s="137" t="str">
        <f t="array" ref="V21">IFERROR(INDEX(AL성적Data!O:O,MATCH(1,(AL성적Data!A:A=DB!A21)*(AL성적Data!AC:AC="TA"),0)),"")</f>
        <v/>
      </c>
      <c r="W21" s="137" t="str">
        <f t="array" ref="W21">IFERROR(IF(INDEX(AL성적Data!Q:Q,MATCH(1,(AL성적Data!A:A=DB!A21)*(AL성적Data!AC:AC="WA"),0))=0,"",INDEX(AL성적Data!Q:Q,MATCH(1,(AL성적Data!A:A=DB!A21)*(AL성적Data!AC:AC="WA"),0))),"")</f>
        <v/>
      </c>
      <c r="X21" s="137" t="str">
        <f t="array" ref="X21">IFERROR(IF(INDEX(AL성적Data!R:R,MATCH(1,(AL성적Data!A:A=DB!A21)*(AL성적Data!AC:AC="WA"),0))=0,"",INDEX(AL성적Data!R:R,MATCH(1,(AL성적Data!A:A=DB!A21)*(AL성적Data!AC:AC="WA"),0))),"")</f>
        <v/>
      </c>
      <c r="Y21" s="137" t="str">
        <f t="array" ref="Y21">IFERROR(IF(INDEX(AL성적Data!S:S,MATCH(1,(AL성적Data!A:A=DB!A21)*(AL성적Data!AC:AC="WA"),0))=0,"",INDEX(AL성적Data!S:S,MATCH(1,(AL성적Data!A:A=DB!A21)*(AL성적Data!AC:AC="WA"),0))),"")</f>
        <v/>
      </c>
      <c r="Z21" s="137"/>
      <c r="AA21" s="137"/>
      <c r="AB21" s="137"/>
      <c r="AC21" s="137"/>
      <c r="AD21" s="139"/>
      <c r="AE21" s="150" t="str">
        <f>IFERROR(HYPERLINK(AX21,AE$1),"")</f>
        <v>성적서_에너지</v>
      </c>
      <c r="AF21" s="151" t="str">
        <f>IFERROR(HYPERLINK(AY21,AF$1),"")</f>
        <v/>
      </c>
      <c r="AG21" s="151" t="str">
        <f>IFERROR(HYPERLINK(AZ21,AG$1),"")</f>
        <v/>
      </c>
      <c r="AH21" s="135"/>
      <c r="AI21" s="135"/>
      <c r="AJ21" s="135"/>
      <c r="AK21" s="135"/>
      <c r="AL21" s="152"/>
      <c r="AM21" s="140" t="str">
        <f>IFERROR(IF(BG21="","",HYPERLINK(BG21,AM$1)),"")</f>
        <v>도면_단면dwg</v>
      </c>
      <c r="AN21" s="140" t="str">
        <f>IFERROR(IF(BH21="","",HYPERLINK(BH21,AN$1)),"")</f>
        <v/>
      </c>
      <c r="AO21" s="140" t="str">
        <f>IFERROR(IF(BI21="","",HYPERLINK(BI21,AO$1)),"")</f>
        <v/>
      </c>
      <c r="AP21" s="140" t="str">
        <f>IFERROR(IF(BJ21="","",HYPERLINK(BJ21,AP$1)),"")</f>
        <v/>
      </c>
      <c r="AQ21" s="140" t="str">
        <f>IFERROR(IF(BK21="","",HYPERLINK(BK21,AQ$1)),"")</f>
        <v/>
      </c>
      <c r="AR21" s="140" t="str">
        <f>IFERROR(IF(BL21="","",HYPERLINK(BL21,AR$1)),"")</f>
        <v/>
      </c>
      <c r="AS21" s="140" t="str">
        <f>IFERROR(IF(BM21="","",HYPERLINK(BM21,AS$1)),"")</f>
        <v/>
      </c>
      <c r="AT21" s="140" t="str">
        <f>IFERROR(IF(BN21="","",HYPERLINK(BN21,AT$1)),"")</f>
        <v/>
      </c>
      <c r="AU21" s="141" t="str">
        <f>IFERROR(IF(BO21="","",HYPERLINK(BO21,AU$1)),"")</f>
        <v>리플렛</v>
      </c>
      <c r="AV21" s="140" t="str">
        <f>IFERROR(IF(BP21="","",HYPERLINK(BP21,AV$1)),"")</f>
        <v/>
      </c>
      <c r="AX21" s="130" t="str">
        <f t="array" ref="AX21">INDEX(AL성적Data!AF:AF,MATCH(1,(AL성적Data!A:A=DB!A21)*(AL성적Data!AC:AC="TW"),0))</f>
        <v>http://www.lxhausys.co.kr/popup/rn/download/downloadPopup.jsp?from=alwindow&amp;uu=/upload/alwindow/data/TW-E9-ATT80-346FEAE2R5.pdf</v>
      </c>
      <c r="AY21" s="130" t="e">
        <f t="array" ref="AY21">INDEX(AL성적Data!AF:AF,MATCH(1,(AL성적Data!A:A=DB!A21)*(AL성적Data!AC:AC="TA"),0))</f>
        <v>#N/A</v>
      </c>
      <c r="AZ21" s="130" t="e">
        <f t="array" ref="AZ21">INDEX(AL성적Data!AF:AF,MATCH(1,(AL성적Data!A:A=DB!A21)*(AL성적Data!AC:AC="WA"),0))</f>
        <v>#N/A</v>
      </c>
      <c r="BA21" s="130"/>
      <c r="BB21" s="130"/>
      <c r="BC21" s="130"/>
      <c r="BD21" s="130"/>
      <c r="BE21" s="130"/>
      <c r="BF21" s="130"/>
      <c r="BG21" s="135" t="str">
        <f>IF(VLOOKUP($C21,AL제품Data!$A$2:$AL$200,28,0)="","",VLOOKUP($C21,AL제품Data!$A$2:$AL$200,28,0))</f>
        <v>http://www.lxhausys.co.kr/popup/rn/download/downloadPopup.jsp?from=alwindow&amp;uu=/upload/alwindow/data/E9-ATT80_SEC.dwg</v>
      </c>
      <c r="BH21" s="135" t="str">
        <f>IF(VLOOKUP($C21,AL제품Data!$A$2:$AL$200,29,0)="","",VLOOKUP($C21,AL제품Data!$A$2:$AL$200,29,0))</f>
        <v/>
      </c>
      <c r="BI21" s="135" t="str">
        <f>IF(VLOOKUP($C21,AL제품Data!$A$2:$AL$100,30,0)="","",VLOOKUP($C21,AL제품Data!$A$2:$AL$100,30,0))</f>
        <v/>
      </c>
      <c r="BJ21" s="135"/>
      <c r="BK21" s="135"/>
      <c r="BL21" s="135"/>
      <c r="BM21" s="135"/>
      <c r="BN21" s="135"/>
      <c r="BO21" s="135" t="str">
        <f>IF(VLOOKUP($C21,AL제품Data!$A$2:$AL$100,36,0)="","",VLOOKUP($C21,AL제품Data!$A$2:$AL$100,36,0))</f>
        <v>http://www.lxhausys.co.kr/popup/rn/download/downloadPopup.jsp?from=alwindow&amp;uu=/upload/alwindow/data/E9-ATT80_REFLET.pdf</v>
      </c>
      <c r="BP21" s="135"/>
      <c r="BQ21" s="135" t="str">
        <f>IF(VLOOKUP($C21,AL제품Data!$A$2:$AL$100,38,0)="","",VLOOKUP($C21,AL제품Data!$A$2:$AL$100,38,0))</f>
        <v>http://www.lxhausys.co.kr/popup/rn/download/downloadPopup.jsp?from=alwindow&amp;uu=/upload/alwindow/data/E9-ATT80_SPEC.docx</v>
      </c>
      <c r="BR21" s="130"/>
      <c r="BS21" s="130"/>
    </row>
    <row r="22" spans="1:71" s="112" customFormat="1" ht="20.25" customHeight="1" thickBot="1">
      <c r="A22" s="130" t="s">
        <v>1282</v>
      </c>
      <c r="B22" s="158">
        <v>6</v>
      </c>
      <c r="C22" s="132" t="s">
        <v>1297</v>
      </c>
      <c r="D22" s="133" t="str">
        <f>VLOOKUP($C22,AL제품Data!$A$2:$K$117,2,0)</f>
        <v>AL</v>
      </c>
      <c r="E22" s="133" t="str">
        <f>VLOOKUP($C22,AL제품Data!$A$2:$K$300,3,0)</f>
        <v>실내면,발코니면</v>
      </c>
      <c r="F22" s="133" t="str">
        <f>VLOOKUP($C22,AL제품Data!$A$2:$K$300,4,0)</f>
        <v>Tilt &amp; Turn(기능성여닫이)</v>
      </c>
      <c r="G22" s="133" t="str">
        <f>VLOOKUP($C22,AL제품Data!$A$2:$K$300,5,0)</f>
        <v>시스템창</v>
      </c>
      <c r="H22" s="133" t="str">
        <f>VLOOKUP($C22,AL제품Data!$A$2:$K$300,6,0)</f>
        <v>Eurosystem9 AL</v>
      </c>
      <c r="I22" s="133" t="str">
        <f>VLOOKUP($C22,AL제품Data!$A$2:$K$300,7,0)</f>
        <v>유로시스템9 알루미늄</v>
      </c>
      <c r="J22" s="133" t="str">
        <f>VLOOKUP($C22,AL제품Data!$A$2:$K$300,8,0)</f>
        <v>TT단창</v>
      </c>
      <c r="K22" s="133">
        <f>VLOOKUP($C22,AL제품Data!$A$2:$K$300,9,0)</f>
        <v>80</v>
      </c>
      <c r="L22" s="133" t="str">
        <f>VLOOKUP($C22,AL제품Data!$A$2:$K$300,10,0)</f>
        <v>입면분할가능</v>
      </c>
      <c r="M22" s="133" t="str">
        <f>VLOOKUP($C22,AL제품Data!$A$2:$K$300,11,0)</f>
        <v>전체</v>
      </c>
      <c r="N22" s="134" t="str">
        <f>IFERROR(VLOOKUP($C22,AL제품Data!$A$2:$K$117,12,0),"")</f>
        <v/>
      </c>
      <c r="O22" s="130" t="str">
        <f>IF(VLOOKUP($A22,AL성적Data!$A$2:$AB$309,7,0)=0,"",VLOOKUP($A22,AL성적Data!$A$2:$AB$309,7,0))</f>
        <v>47mm(5일반+16아르곤+5수퍼로이+16아르곤+5수퍼로이)</v>
      </c>
      <c r="P22" s="135" t="str">
        <f>IF(VLOOKUP($A22,AL성적Data!$A$2:$AB$309,8,0)=0,"",VLOOKUP($A22,AL성적Data!$A$2:$AB$309,8,0))</f>
        <v/>
      </c>
      <c r="Q22" s="135" t="str">
        <f>IF(VLOOKUP($A22,AL성적Data!$A$2:$AB$309,9,0)=0,"",VLOOKUP($A22,AL성적Data!$A$2:$AB$309,9,0))</f>
        <v/>
      </c>
      <c r="R22" s="136" t="str">
        <f>IF(VLOOKUP($A22,AL성적Data!$A$2:$AB$309,10,0)=0,"",VLOOKUP($A22,AL성적Data!$A$2:$AB$309,10,0))</f>
        <v/>
      </c>
      <c r="S22" s="137" t="str">
        <f t="array" ref="S22">IFERROR(INDEX(AL성적Data!K:K,MATCH(1,(AL성적Data!A:A=DB!A22)*(AL성적Data!AC:AC="TW"),0)),"")</f>
        <v>1등급</v>
      </c>
      <c r="T22" s="138">
        <f t="array" ref="T22">IFERROR(INDEX(AL성적Data!M:M,MATCH(1,(AL성적Data!A:A=DB!A22)*(AL성적Data!AC:AC="TW"),0)),"")</f>
        <v>0.93600000000000005</v>
      </c>
      <c r="U22" s="137" t="str">
        <f t="array" ref="U22">IFERROR(INDEX(AL성적Data!N:N,MATCH(1,(AL성적Data!A:A=DB!A22)*(AL성적Data!AC:AC="TW"),0)),"")</f>
        <v>1등급</v>
      </c>
      <c r="V22" s="137" t="str">
        <f t="array" ref="V22">IFERROR(INDEX(AL성적Data!O:O,MATCH(1,(AL성적Data!A:A=DB!A22)*(AL성적Data!AC:AC="TA"),0)),"")</f>
        <v/>
      </c>
      <c r="W22" s="137" t="str">
        <f t="array" ref="W22">IFERROR(IF(INDEX(AL성적Data!Q:Q,MATCH(1,(AL성적Data!A:A=DB!A22)*(AL성적Data!AC:AC="WA"),0))=0,"",INDEX(AL성적Data!Q:Q,MATCH(1,(AL성적Data!A:A=DB!A22)*(AL성적Data!AC:AC="WA"),0))),"")</f>
        <v/>
      </c>
      <c r="X22" s="137" t="str">
        <f t="array" ref="X22">IFERROR(IF(INDEX(AL성적Data!R:R,MATCH(1,(AL성적Data!A:A=DB!A22)*(AL성적Data!AC:AC="WA"),0))=0,"",INDEX(AL성적Data!R:R,MATCH(1,(AL성적Data!A:A=DB!A22)*(AL성적Data!AC:AC="WA"),0))),"")</f>
        <v/>
      </c>
      <c r="Y22" s="137" t="str">
        <f t="array" ref="Y22">IFERROR(IF(INDEX(AL성적Data!S:S,MATCH(1,(AL성적Data!A:A=DB!A22)*(AL성적Data!AC:AC="WA"),0))=0,"",INDEX(AL성적Data!S:S,MATCH(1,(AL성적Data!A:A=DB!A22)*(AL성적Data!AC:AC="WA"),0))),"")</f>
        <v/>
      </c>
      <c r="Z22" s="137"/>
      <c r="AA22" s="137"/>
      <c r="AB22" s="137"/>
      <c r="AC22" s="137"/>
      <c r="AD22" s="139"/>
      <c r="AE22" s="150" t="str">
        <f>IFERROR(HYPERLINK(AX22,AE$1),"")</f>
        <v>성적서_에너지</v>
      </c>
      <c r="AF22" s="151" t="str">
        <f>IFERROR(HYPERLINK(AY22,AF$1),"")</f>
        <v/>
      </c>
      <c r="AG22" s="151" t="str">
        <f>IFERROR(HYPERLINK(AZ22,AG$1),"")</f>
        <v/>
      </c>
      <c r="AH22" s="135"/>
      <c r="AI22" s="135"/>
      <c r="AJ22" s="135"/>
      <c r="AK22" s="135"/>
      <c r="AL22" s="152"/>
      <c r="AM22" s="140" t="str">
        <f>IFERROR(IF(BG22="","",HYPERLINK(BG22,AM$1)),"")</f>
        <v>도면_단면dwg</v>
      </c>
      <c r="AN22" s="140" t="str">
        <f>IFERROR(IF(BH22="","",HYPERLINK(BH22,AN$1)),"")</f>
        <v/>
      </c>
      <c r="AO22" s="140" t="str">
        <f>IFERROR(IF(BI22="","",HYPERLINK(BI22,AO$1)),"")</f>
        <v/>
      </c>
      <c r="AP22" s="140" t="str">
        <f>IFERROR(IF(BJ22="","",HYPERLINK(BJ22,AP$1)),"")</f>
        <v/>
      </c>
      <c r="AQ22" s="140" t="str">
        <f>IFERROR(IF(BK22="","",HYPERLINK(BK22,AQ$1)),"")</f>
        <v/>
      </c>
      <c r="AR22" s="140" t="str">
        <f>IFERROR(IF(BL22="","",HYPERLINK(BL22,AR$1)),"")</f>
        <v/>
      </c>
      <c r="AS22" s="140" t="str">
        <f>IFERROR(IF(BM22="","",HYPERLINK(BM22,AS$1)),"")</f>
        <v/>
      </c>
      <c r="AT22" s="140" t="str">
        <f>IFERROR(IF(BN22="","",HYPERLINK(BN22,AT$1)),"")</f>
        <v/>
      </c>
      <c r="AU22" s="141" t="str">
        <f>IFERROR(IF(BO22="","",HYPERLINK(BO22,AU$1)),"")</f>
        <v/>
      </c>
      <c r="AV22" s="140" t="str">
        <f>IFERROR(IF(BP22="","",HYPERLINK(BP22,AV$1)),"")</f>
        <v/>
      </c>
      <c r="AX22" s="130" t="str">
        <f t="array" ref="AX22">INDEX(AL성적Data!AF:AF,MATCH(1,(AL성적Data!A:A=DB!A22)*(AL성적Data!AC:AC="TW"),0))</f>
        <v>http://www.lxhausys.co.kr/popup/rn/download/downloadPopup.jsp?from=alwindow&amp;uu=/upload/alwindow/data/TW-E9-ATT80(SMART)-347FGEE2R5.pdf</v>
      </c>
      <c r="AY22" s="130" t="e">
        <f t="array" ref="AY22">INDEX(AL성적Data!AF:AF,MATCH(1,(AL성적Data!A:A=DB!A22)*(AL성적Data!AC:AC="TA"),0))</f>
        <v>#N/A</v>
      </c>
      <c r="AZ22" s="130" t="e">
        <f t="array" ref="AZ22">INDEX(AL성적Data!AF:AF,MATCH(1,(AL성적Data!A:A=DB!A22)*(AL성적Data!AC:AC="WA"),0))</f>
        <v>#N/A</v>
      </c>
      <c r="BA22" s="130"/>
      <c r="BB22" s="130"/>
      <c r="BC22" s="130"/>
      <c r="BD22" s="130"/>
      <c r="BE22" s="130"/>
      <c r="BF22" s="130"/>
      <c r="BG22" s="135" t="str">
        <f>IF(VLOOKUP($C22,AL제품Data!$A$2:$AL$200,28,0)="","",VLOOKUP($C22,AL제품Data!$A$2:$AL$200,28,0))</f>
        <v>http://www.lxhausys.co.kr/popup/rn/download/downloadPopup.jsp?from=alwindow&amp;uu=/upload/alwindow/data/E9-ATT80(SMART)_SEC.dwg</v>
      </c>
      <c r="BH22" s="135" t="str">
        <f>IF(VLOOKUP($C22,AL제품Data!$A$2:$AL$200,29,0)="","",VLOOKUP($C22,AL제품Data!$A$2:$AL$200,29,0))</f>
        <v/>
      </c>
      <c r="BI22" s="135" t="str">
        <f>IF(VLOOKUP($C22,AL제품Data!$A$2:$AL$100,30,0)="","",VLOOKUP($C22,AL제품Data!$A$2:$AL$100,30,0))</f>
        <v/>
      </c>
      <c r="BJ22" s="135"/>
      <c r="BK22" s="135"/>
      <c r="BL22" s="135"/>
      <c r="BM22" s="135"/>
      <c r="BN22" s="135"/>
      <c r="BO22" s="135" t="str">
        <f>IF(VLOOKUP($C22,AL제품Data!$A$2:$AL$100,36,0)="","",VLOOKUP($C22,AL제품Data!$A$2:$AL$100,36,0))</f>
        <v/>
      </c>
      <c r="BP22" s="135"/>
      <c r="BQ22" s="135" t="str">
        <f>IF(VLOOKUP($C22,AL제품Data!$A$2:$AL$100,38,0)="","",VLOOKUP($C22,AL제품Data!$A$2:$AL$100,38,0))</f>
        <v/>
      </c>
      <c r="BR22" s="130"/>
      <c r="BS22" s="130"/>
    </row>
    <row r="23" spans="1:71" s="112" customFormat="1" ht="20.25" customHeight="1" thickBot="1">
      <c r="A23" s="130" t="s">
        <v>1283</v>
      </c>
      <c r="B23" s="158">
        <v>7</v>
      </c>
      <c r="C23" s="132" t="s">
        <v>1297</v>
      </c>
      <c r="D23" s="133" t="str">
        <f>VLOOKUP($C23,AL제품Data!$A$2:$K$117,2,0)</f>
        <v>AL</v>
      </c>
      <c r="E23" s="133" t="str">
        <f>VLOOKUP($C23,AL제품Data!$A$2:$K$300,3,0)</f>
        <v>실내면,발코니면</v>
      </c>
      <c r="F23" s="133" t="str">
        <f>VLOOKUP($C23,AL제품Data!$A$2:$K$300,4,0)</f>
        <v>Tilt &amp; Turn(기능성여닫이)</v>
      </c>
      <c r="G23" s="133" t="str">
        <f>VLOOKUP($C23,AL제품Data!$A$2:$K$300,5,0)</f>
        <v>시스템창</v>
      </c>
      <c r="H23" s="133" t="str">
        <f>VLOOKUP($C23,AL제품Data!$A$2:$K$300,6,0)</f>
        <v>Eurosystem9 AL</v>
      </c>
      <c r="I23" s="133" t="str">
        <f>VLOOKUP($C23,AL제품Data!$A$2:$K$300,7,0)</f>
        <v>유로시스템9 알루미늄</v>
      </c>
      <c r="J23" s="133" t="str">
        <f>VLOOKUP($C23,AL제품Data!$A$2:$K$300,8,0)</f>
        <v>TT단창</v>
      </c>
      <c r="K23" s="133">
        <f>VLOOKUP($C23,AL제품Data!$A$2:$K$300,9,0)</f>
        <v>80</v>
      </c>
      <c r="L23" s="133" t="str">
        <f>VLOOKUP($C23,AL제품Data!$A$2:$K$300,10,0)</f>
        <v>입면분할가능</v>
      </c>
      <c r="M23" s="133" t="str">
        <f>VLOOKUP($C23,AL제품Data!$A$2:$K$300,11,0)</f>
        <v>전체</v>
      </c>
      <c r="N23" s="134" t="str">
        <f>IFERROR(VLOOKUP($C23,AL제품Data!$A$2:$K$117,12,0),"")</f>
        <v/>
      </c>
      <c r="O23" s="130" t="str">
        <f>IF(VLOOKUP($A23,AL성적Data!$A$2:$AB$309,7,0)=0,"",VLOOKUP($A23,AL성적Data!$A$2:$AB$309,7,0))</f>
        <v>43mm(5일반+14아르곤+5수퍼로이+14아르곤+5수퍼로이)</v>
      </c>
      <c r="P23" s="135" t="str">
        <f>IF(VLOOKUP($A23,AL성적Data!$A$2:$AB$309,8,0)=0,"",VLOOKUP($A23,AL성적Data!$A$2:$AB$309,8,0))</f>
        <v/>
      </c>
      <c r="Q23" s="135" t="str">
        <f>IF(VLOOKUP($A23,AL성적Data!$A$2:$AB$309,9,0)=0,"",VLOOKUP($A23,AL성적Data!$A$2:$AB$309,9,0))</f>
        <v/>
      </c>
      <c r="R23" s="136" t="str">
        <f>IF(VLOOKUP($A23,AL성적Data!$A$2:$AB$309,10,0)=0,"",VLOOKUP($A23,AL성적Data!$A$2:$AB$309,10,0))</f>
        <v/>
      </c>
      <c r="S23" s="137" t="str">
        <f t="array" ref="S23">IFERROR(INDEX(AL성적Data!K:K,MATCH(1,(AL성적Data!A:A=DB!A23)*(AL성적Data!AC:AC="TW"),0)),"")</f>
        <v>2등급</v>
      </c>
      <c r="T23" s="138">
        <f t="array" ref="T23">IFERROR(INDEX(AL성적Data!M:M,MATCH(1,(AL성적Data!A:A=DB!A23)*(AL성적Data!AC:AC="TW"),0)),"")</f>
        <v>1.0009999999999999</v>
      </c>
      <c r="U23" s="137" t="str">
        <f t="array" ref="U23">IFERROR(INDEX(AL성적Data!N:N,MATCH(1,(AL성적Data!A:A=DB!A23)*(AL성적Data!AC:AC="TW"),0)),"")</f>
        <v>2등급</v>
      </c>
      <c r="V23" s="137" t="str">
        <f t="array" ref="V23">IFERROR(INDEX(AL성적Data!O:O,MATCH(1,(AL성적Data!A:A=DB!A23)*(AL성적Data!AC:AC="TA"),0)),"")</f>
        <v/>
      </c>
      <c r="W23" s="137" t="str">
        <f t="array" ref="W23">IFERROR(IF(INDEX(AL성적Data!Q:Q,MATCH(1,(AL성적Data!A:A=DB!A23)*(AL성적Data!AC:AC="WA"),0))=0,"",INDEX(AL성적Data!Q:Q,MATCH(1,(AL성적Data!A:A=DB!A23)*(AL성적Data!AC:AC="WA"),0))),"")</f>
        <v/>
      </c>
      <c r="X23" s="137" t="str">
        <f t="array" ref="X23">IFERROR(IF(INDEX(AL성적Data!R:R,MATCH(1,(AL성적Data!A:A=DB!A23)*(AL성적Data!AC:AC="WA"),0))=0,"",INDEX(AL성적Data!R:R,MATCH(1,(AL성적Data!A:A=DB!A23)*(AL성적Data!AC:AC="WA"),0))),"")</f>
        <v/>
      </c>
      <c r="Y23" s="137" t="str">
        <f t="array" ref="Y23">IFERROR(IF(INDEX(AL성적Data!S:S,MATCH(1,(AL성적Data!A:A=DB!A23)*(AL성적Data!AC:AC="WA"),0))=0,"",INDEX(AL성적Data!S:S,MATCH(1,(AL성적Data!A:A=DB!A23)*(AL성적Data!AC:AC="WA"),0))),"")</f>
        <v/>
      </c>
      <c r="Z23" s="137"/>
      <c r="AA23" s="137"/>
      <c r="AB23" s="137"/>
      <c r="AC23" s="137"/>
      <c r="AD23" s="139"/>
      <c r="AE23" s="150" t="str">
        <f>IFERROR(HYPERLINK(AX23,AE$1),"")</f>
        <v>성적서_에너지</v>
      </c>
      <c r="AF23" s="151" t="str">
        <f>IFERROR(HYPERLINK(AY23,AF$1),"")</f>
        <v/>
      </c>
      <c r="AG23" s="151" t="str">
        <f>IFERROR(HYPERLINK(AZ23,AG$1),"")</f>
        <v/>
      </c>
      <c r="AH23" s="135"/>
      <c r="AI23" s="135"/>
      <c r="AJ23" s="135"/>
      <c r="AK23" s="135"/>
      <c r="AL23" s="152"/>
      <c r="AM23" s="140" t="str">
        <f>IFERROR(IF(BG23="","",HYPERLINK(BG23,AM$1)),"")</f>
        <v>도면_단면dwg</v>
      </c>
      <c r="AN23" s="140" t="str">
        <f>IFERROR(IF(BH23="","",HYPERLINK(BH23,AN$1)),"")</f>
        <v/>
      </c>
      <c r="AO23" s="140" t="str">
        <f>IFERROR(IF(BI23="","",HYPERLINK(BI23,AO$1)),"")</f>
        <v/>
      </c>
      <c r="AP23" s="140" t="str">
        <f>IFERROR(IF(BJ23="","",HYPERLINK(BJ23,AP$1)),"")</f>
        <v/>
      </c>
      <c r="AQ23" s="140" t="str">
        <f>IFERROR(IF(BK23="","",HYPERLINK(BK23,AQ$1)),"")</f>
        <v/>
      </c>
      <c r="AR23" s="140" t="str">
        <f>IFERROR(IF(BL23="","",HYPERLINK(BL23,AR$1)),"")</f>
        <v/>
      </c>
      <c r="AS23" s="140" t="str">
        <f>IFERROR(IF(BM23="","",HYPERLINK(BM23,AS$1)),"")</f>
        <v/>
      </c>
      <c r="AT23" s="140" t="str">
        <f>IFERROR(IF(BN23="","",HYPERLINK(BN23,AT$1)),"")</f>
        <v/>
      </c>
      <c r="AU23" s="141" t="str">
        <f>IFERROR(IF(BO23="","",HYPERLINK(BO23,AU$1)),"")</f>
        <v/>
      </c>
      <c r="AV23" s="140" t="str">
        <f>IFERROR(IF(BP23="","",HYPERLINK(BP23,AV$1)),"")</f>
        <v/>
      </c>
      <c r="AX23" s="130" t="str">
        <f t="array" ref="AX23">INDEX(AL성적Data!AF:AF,MATCH(1,(AL성적Data!A:A=DB!A23)*(AL성적Data!AC:AC="TW"),0))</f>
        <v>http://www.lxhausys.co.kr/popup/rn/download/downloadPopup.jsp?from=alwindow&amp;uu=/upload/alwindow/data/TW-E9-ATT80(SMART)-343FGEE2R5.pdf</v>
      </c>
      <c r="AY23" s="130" t="e">
        <f t="array" ref="AY23">INDEX(AL성적Data!AF:AF,MATCH(1,(AL성적Data!A:A=DB!A23)*(AL성적Data!AC:AC="TA"),0))</f>
        <v>#N/A</v>
      </c>
      <c r="AZ23" s="130" t="e">
        <f t="array" ref="AZ23">INDEX(AL성적Data!AF:AF,MATCH(1,(AL성적Data!A:A=DB!A23)*(AL성적Data!AC:AC="WA"),0))</f>
        <v>#N/A</v>
      </c>
      <c r="BA23" s="130"/>
      <c r="BB23" s="130"/>
      <c r="BC23" s="130"/>
      <c r="BD23" s="130"/>
      <c r="BE23" s="130"/>
      <c r="BF23" s="130"/>
      <c r="BG23" s="135" t="str">
        <f>IF(VLOOKUP($C23,AL제품Data!$A$2:$AL$200,28,0)="","",VLOOKUP($C23,AL제품Data!$A$2:$AL$200,28,0))</f>
        <v>http://www.lxhausys.co.kr/popup/rn/download/downloadPopup.jsp?from=alwindow&amp;uu=/upload/alwindow/data/E9-ATT80(SMART)_SEC.dwg</v>
      </c>
      <c r="BH23" s="135" t="str">
        <f>IF(VLOOKUP($C23,AL제품Data!$A$2:$AL$200,29,0)="","",VLOOKUP($C23,AL제품Data!$A$2:$AL$200,29,0))</f>
        <v/>
      </c>
      <c r="BI23" s="135" t="str">
        <f>IF(VLOOKUP($C23,AL제품Data!$A$2:$AL$100,30,0)="","",VLOOKUP($C23,AL제품Data!$A$2:$AL$100,30,0))</f>
        <v/>
      </c>
      <c r="BJ23" s="135"/>
      <c r="BK23" s="135"/>
      <c r="BL23" s="135"/>
      <c r="BM23" s="135"/>
      <c r="BN23" s="135"/>
      <c r="BO23" s="135" t="str">
        <f>IF(VLOOKUP($C23,AL제품Data!$A$2:$AL$100,36,0)="","",VLOOKUP($C23,AL제품Data!$A$2:$AL$100,36,0))</f>
        <v/>
      </c>
      <c r="BP23" s="135"/>
      <c r="BQ23" s="135" t="str">
        <f>IF(VLOOKUP($C23,AL제품Data!$A$2:$AL$100,38,0)="","",VLOOKUP($C23,AL제품Data!$A$2:$AL$100,38,0))</f>
        <v/>
      </c>
      <c r="BR23" s="130"/>
      <c r="BS23" s="130"/>
    </row>
    <row r="24" spans="1:71" s="112" customFormat="1" ht="20.25" customHeight="1" thickBot="1">
      <c r="A24" s="130" t="s">
        <v>1284</v>
      </c>
      <c r="B24" s="158">
        <v>8</v>
      </c>
      <c r="C24" s="132" t="s">
        <v>1297</v>
      </c>
      <c r="D24" s="133" t="str">
        <f>VLOOKUP($C24,AL제품Data!$A$2:$K$117,2,0)</f>
        <v>AL</v>
      </c>
      <c r="E24" s="133" t="str">
        <f>VLOOKUP($C24,AL제품Data!$A$2:$K$300,3,0)</f>
        <v>실내면,발코니면</v>
      </c>
      <c r="F24" s="133" t="str">
        <f>VLOOKUP($C24,AL제품Data!$A$2:$K$300,4,0)</f>
        <v>Tilt &amp; Turn(기능성여닫이)</v>
      </c>
      <c r="G24" s="133" t="str">
        <f>VLOOKUP($C24,AL제품Data!$A$2:$K$300,5,0)</f>
        <v>시스템창</v>
      </c>
      <c r="H24" s="133" t="str">
        <f>VLOOKUP($C24,AL제품Data!$A$2:$K$300,6,0)</f>
        <v>Eurosystem9 AL</v>
      </c>
      <c r="I24" s="133" t="str">
        <f>VLOOKUP($C24,AL제품Data!$A$2:$K$300,7,0)</f>
        <v>유로시스템9 알루미늄</v>
      </c>
      <c r="J24" s="133" t="str">
        <f>VLOOKUP($C24,AL제품Data!$A$2:$K$300,8,0)</f>
        <v>TT단창</v>
      </c>
      <c r="K24" s="133">
        <f>VLOOKUP($C24,AL제품Data!$A$2:$K$300,9,0)</f>
        <v>80</v>
      </c>
      <c r="L24" s="133" t="str">
        <f>VLOOKUP($C24,AL제품Data!$A$2:$K$300,10,0)</f>
        <v>입면분할가능</v>
      </c>
      <c r="M24" s="133" t="str">
        <f>VLOOKUP($C24,AL제품Data!$A$2:$K$300,11,0)</f>
        <v>전체</v>
      </c>
      <c r="N24" s="134" t="str">
        <f>IFERROR(VLOOKUP($C24,AL제품Data!$A$2:$K$117,12,0),"")</f>
        <v/>
      </c>
      <c r="O24" s="130" t="str">
        <f>IF(VLOOKUP($A24,AL성적Data!$A$2:$AB$309,7,0)=0,"",VLOOKUP($A24,AL성적Data!$A$2:$AB$309,7,0))</f>
        <v>24mm(5일반+14아르곤+5수퍼로이)</v>
      </c>
      <c r="P24" s="135" t="str">
        <f>IF(VLOOKUP($A24,AL성적Data!$A$2:$AB$309,8,0)=0,"",VLOOKUP($A24,AL성적Data!$A$2:$AB$309,8,0))</f>
        <v/>
      </c>
      <c r="Q24" s="135" t="str">
        <f>IF(VLOOKUP($A24,AL성적Data!$A$2:$AB$309,9,0)=0,"",VLOOKUP($A24,AL성적Data!$A$2:$AB$309,9,0))</f>
        <v/>
      </c>
      <c r="R24" s="136" t="str">
        <f>IF(VLOOKUP($A24,AL성적Data!$A$2:$AB$309,10,0)=0,"",VLOOKUP($A24,AL성적Data!$A$2:$AB$309,10,0))</f>
        <v/>
      </c>
      <c r="S24" s="137" t="str">
        <f t="array" ref="S24">IFERROR(INDEX(AL성적Data!K:K,MATCH(1,(AL성적Data!A:A=DB!A24)*(AL성적Data!AC:AC="TW"),0)),"")</f>
        <v>3등급</v>
      </c>
      <c r="T24" s="138">
        <f t="array" ref="T24">IFERROR(INDEX(AL성적Data!M:M,MATCH(1,(AL성적Data!A:A=DB!A24)*(AL성적Data!AC:AC="TW"),0)),"")</f>
        <v>1.528</v>
      </c>
      <c r="U24" s="137" t="str">
        <f t="array" ref="U24">IFERROR(INDEX(AL성적Data!N:N,MATCH(1,(AL성적Data!A:A=DB!A24)*(AL성적Data!AC:AC="TW"),0)),"")</f>
        <v>3등급</v>
      </c>
      <c r="V24" s="137" t="str">
        <f t="array" ref="V24">IFERROR(INDEX(AL성적Data!O:O,MATCH(1,(AL성적Data!A:A=DB!A24)*(AL성적Data!AC:AC="TA"),0)),"")</f>
        <v/>
      </c>
      <c r="W24" s="137" t="str">
        <f t="array" ref="W24">IFERROR(IF(INDEX(AL성적Data!Q:Q,MATCH(1,(AL성적Data!A:A=DB!A24)*(AL성적Data!AC:AC="WA"),0))=0,"",INDEX(AL성적Data!Q:Q,MATCH(1,(AL성적Data!A:A=DB!A24)*(AL성적Data!AC:AC="WA"),0))),"")</f>
        <v/>
      </c>
      <c r="X24" s="137" t="str">
        <f t="array" ref="X24">IFERROR(IF(INDEX(AL성적Data!R:R,MATCH(1,(AL성적Data!A:A=DB!A24)*(AL성적Data!AC:AC="WA"),0))=0,"",INDEX(AL성적Data!R:R,MATCH(1,(AL성적Data!A:A=DB!A24)*(AL성적Data!AC:AC="WA"),0))),"")</f>
        <v/>
      </c>
      <c r="Y24" s="137" t="str">
        <f t="array" ref="Y24">IFERROR(IF(INDEX(AL성적Data!S:S,MATCH(1,(AL성적Data!A:A=DB!A24)*(AL성적Data!AC:AC="WA"),0))=0,"",INDEX(AL성적Data!S:S,MATCH(1,(AL성적Data!A:A=DB!A24)*(AL성적Data!AC:AC="WA"),0))),"")</f>
        <v/>
      </c>
      <c r="Z24" s="137"/>
      <c r="AA24" s="137"/>
      <c r="AB24" s="137"/>
      <c r="AC24" s="137"/>
      <c r="AD24" s="139"/>
      <c r="AE24" s="150" t="str">
        <f>IFERROR(HYPERLINK(AX24,AE$1),"")</f>
        <v>성적서_에너지</v>
      </c>
      <c r="AF24" s="151" t="str">
        <f>IFERROR(HYPERLINK(AY24,AF$1),"")</f>
        <v/>
      </c>
      <c r="AG24" s="151" t="str">
        <f>IFERROR(HYPERLINK(AZ24,AG$1),"")</f>
        <v/>
      </c>
      <c r="AH24" s="135"/>
      <c r="AI24" s="135"/>
      <c r="AJ24" s="135"/>
      <c r="AK24" s="135"/>
      <c r="AL24" s="152"/>
      <c r="AM24" s="140" t="str">
        <f>IFERROR(IF(BG24="","",HYPERLINK(BG24,AM$1)),"")</f>
        <v>도면_단면dwg</v>
      </c>
      <c r="AN24" s="140" t="str">
        <f>IFERROR(IF(BH24="","",HYPERLINK(BH24,AN$1)),"")</f>
        <v/>
      </c>
      <c r="AO24" s="140" t="str">
        <f>IFERROR(IF(BI24="","",HYPERLINK(BI24,AO$1)),"")</f>
        <v/>
      </c>
      <c r="AP24" s="140" t="str">
        <f>IFERROR(IF(BJ24="","",HYPERLINK(BJ24,AP$1)),"")</f>
        <v/>
      </c>
      <c r="AQ24" s="140" t="str">
        <f>IFERROR(IF(BK24="","",HYPERLINK(BK24,AQ$1)),"")</f>
        <v/>
      </c>
      <c r="AR24" s="140" t="str">
        <f>IFERROR(IF(BL24="","",HYPERLINK(BL24,AR$1)),"")</f>
        <v/>
      </c>
      <c r="AS24" s="140" t="str">
        <f>IFERROR(IF(BM24="","",HYPERLINK(BM24,AS$1)),"")</f>
        <v/>
      </c>
      <c r="AT24" s="140" t="str">
        <f>IFERROR(IF(BN24="","",HYPERLINK(BN24,AT$1)),"")</f>
        <v/>
      </c>
      <c r="AU24" s="141" t="str">
        <f>IFERROR(IF(BO24="","",HYPERLINK(BO24,AU$1)),"")</f>
        <v/>
      </c>
      <c r="AV24" s="140" t="str">
        <f>IFERROR(IF(BP24="","",HYPERLINK(BP24,AV$1)),"")</f>
        <v/>
      </c>
      <c r="AX24" s="130" t="str">
        <f t="array" ref="AX24">INDEX(AL성적Data!AF:AF,MATCH(1,(AL성적Data!A:A=DB!A24)*(AL성적Data!AC:AC="TW"),0))</f>
        <v>http://www.lxhausys.co.kr/popup/rn/download/downloadPopup.jsp?from=alwindow&amp;uu=/upload/alwindow/data/TW-E9-ATT80(SMART)-224FFGS1R5.pdf</v>
      </c>
      <c r="AY24" s="130" t="e">
        <f t="array" ref="AY24">INDEX(AL성적Data!AF:AF,MATCH(1,(AL성적Data!A:A=DB!A24)*(AL성적Data!AC:AC="TA"),0))</f>
        <v>#N/A</v>
      </c>
      <c r="AZ24" s="130" t="e">
        <f t="array" ref="AZ24">INDEX(AL성적Data!AF:AF,MATCH(1,(AL성적Data!A:A=DB!A24)*(AL성적Data!AC:AC="WA"),0))</f>
        <v>#N/A</v>
      </c>
      <c r="BA24" s="130"/>
      <c r="BB24" s="130"/>
      <c r="BC24" s="130"/>
      <c r="BD24" s="130"/>
      <c r="BE24" s="130"/>
      <c r="BF24" s="130"/>
      <c r="BG24" s="135" t="str">
        <f>IF(VLOOKUP($C24,AL제품Data!$A$2:$AL$200,28,0)="","",VLOOKUP($C24,AL제품Data!$A$2:$AL$200,28,0))</f>
        <v>http://www.lxhausys.co.kr/popup/rn/download/downloadPopup.jsp?from=alwindow&amp;uu=/upload/alwindow/data/E9-ATT80(SMART)_SEC.dwg</v>
      </c>
      <c r="BH24" s="135" t="str">
        <f>IF(VLOOKUP($C24,AL제품Data!$A$2:$AL$200,29,0)="","",VLOOKUP($C24,AL제품Data!$A$2:$AL$200,29,0))</f>
        <v/>
      </c>
      <c r="BI24" s="135" t="str">
        <f>IF(VLOOKUP($C24,AL제품Data!$A$2:$AL$100,30,0)="","",VLOOKUP($C24,AL제품Data!$A$2:$AL$100,30,0))</f>
        <v/>
      </c>
      <c r="BJ24" s="135"/>
      <c r="BK24" s="135"/>
      <c r="BL24" s="135"/>
      <c r="BM24" s="135"/>
      <c r="BN24" s="135"/>
      <c r="BO24" s="135" t="str">
        <f>IF(VLOOKUP($C24,AL제품Data!$A$2:$AL$100,36,0)="","",VLOOKUP($C24,AL제품Data!$A$2:$AL$100,36,0))</f>
        <v/>
      </c>
      <c r="BP24" s="135"/>
      <c r="BQ24" s="135" t="str">
        <f>IF(VLOOKUP($C24,AL제품Data!$A$2:$AL$100,38,0)="","",VLOOKUP($C24,AL제품Data!$A$2:$AL$100,38,0))</f>
        <v/>
      </c>
      <c r="BR24" s="130"/>
      <c r="BS24" s="130"/>
    </row>
    <row r="25" spans="1:71" s="112" customFormat="1" ht="20.25" customHeight="1" thickBot="1">
      <c r="A25" s="130" t="s">
        <v>950</v>
      </c>
      <c r="B25" s="158">
        <v>1</v>
      </c>
      <c r="C25" s="132" t="s">
        <v>916</v>
      </c>
      <c r="D25" s="133" t="str">
        <f>VLOOKUP($C25,AL제품Data!$A$2:$K$117,2,0)</f>
        <v>AL</v>
      </c>
      <c r="E25" s="133" t="str">
        <f>VLOOKUP($C25,AL제품Data!$A$2:$K$300,3,0)</f>
        <v>실내면,발코니면</v>
      </c>
      <c r="F25" s="133" t="str">
        <f>VLOOKUP($C25,AL제품Data!$A$2:$K$300,4,0)</f>
        <v>Top Hung(여닫이)</v>
      </c>
      <c r="G25" s="133" t="str">
        <f>VLOOKUP($C25,AL제품Data!$A$2:$K$300,5,0)</f>
        <v>시스템창</v>
      </c>
      <c r="H25" s="133" t="str">
        <f>VLOOKUP($C25,AL제품Data!$A$2:$K$300,6,0)</f>
        <v>Eurosystem9 AL</v>
      </c>
      <c r="I25" s="133" t="str">
        <f>VLOOKUP($C25,AL제품Data!$A$2:$K$300,7,0)</f>
        <v>유로시스템9 알루미늄</v>
      </c>
      <c r="J25" s="133" t="str">
        <f>VLOOKUP($C25,AL제품Data!$A$2:$K$300,8,0)</f>
        <v>TH단창</v>
      </c>
      <c r="K25" s="133">
        <f>VLOOKUP($C25,AL제품Data!$A$2:$K$300,9,0)</f>
        <v>80</v>
      </c>
      <c r="L25" s="133" t="str">
        <f>VLOOKUP($C25,AL제품Data!$A$2:$K$300,10,0)</f>
        <v>입면분할가능</v>
      </c>
      <c r="M25" s="133" t="str">
        <f>VLOOKUP($C25,AL제품Data!$A$2:$K$300,11,0)</f>
        <v>전체</v>
      </c>
      <c r="N25" s="134" t="str">
        <f>IFERROR(VLOOKUP($C25,AL제품Data!$A$2:$K$117,12,0),"")</f>
        <v/>
      </c>
      <c r="O25" s="130" t="str">
        <f>IF(VLOOKUP($A25,AL성적Data!$A$2:$AB$309,7,0)=0,"",VLOOKUP($A25,AL성적Data!$A$2:$AB$309,7,0))</f>
        <v>47mm(5일반+16아르곤+5수퍼로이+16아르곤+5수퍼로이)</v>
      </c>
      <c r="P25" s="135" t="str">
        <f>IF(VLOOKUP($A25,AL성적Data!$A$2:$AB$309,8,0)=0,"",VLOOKUP($A25,AL성적Data!$A$2:$AB$309,8,0))</f>
        <v/>
      </c>
      <c r="Q25" s="135" t="str">
        <f>IF(VLOOKUP($A25,AL성적Data!$A$2:$AB$309,9,0)=0,"",VLOOKUP($A25,AL성적Data!$A$2:$AB$309,9,0))</f>
        <v/>
      </c>
      <c r="R25" s="136" t="str">
        <f>IF(VLOOKUP($A25,AL성적Data!$A$2:$AB$309,10,0)=0,"",VLOOKUP($A25,AL성적Data!$A$2:$AB$309,10,0))</f>
        <v/>
      </c>
      <c r="S25" s="137" t="str">
        <f t="array" ref="S25">IFERROR(INDEX(AL성적Data!K:K,MATCH(1,(AL성적Data!A:A=DB!A25)*(AL성적Data!AC:AC="TW"),0)),"")</f>
        <v>1등급</v>
      </c>
      <c r="T25" s="138">
        <f t="array" ref="T25">IFERROR(INDEX(AL성적Data!M:M,MATCH(1,(AL성적Data!A:A=DB!A25)*(AL성적Data!AC:AC="TW"),0)),"")</f>
        <v>0.876</v>
      </c>
      <c r="U25" s="137" t="str">
        <f t="array" ref="U25">IFERROR(INDEX(AL성적Data!N:N,MATCH(1,(AL성적Data!A:A=DB!A25)*(AL성적Data!AC:AC="TW"),0)),"")</f>
        <v>1등급</v>
      </c>
      <c r="V25" s="137" t="str">
        <f t="array" ref="V25">IFERROR(INDEX(AL성적Data!O:O,MATCH(1,(AL성적Data!A:A=DB!A25)*(AL성적Data!AC:AC="TA"),0)),"")</f>
        <v/>
      </c>
      <c r="W25" s="137" t="str">
        <f t="array" ref="W25">IFERROR(IF(INDEX(AL성적Data!Q:Q,MATCH(1,(AL성적Data!A:A=DB!A25)*(AL성적Data!AC:AC="WA"),0))=0,"",INDEX(AL성적Data!Q:Q,MATCH(1,(AL성적Data!A:A=DB!A25)*(AL성적Data!AC:AC="WA"),0))),"")</f>
        <v/>
      </c>
      <c r="X25" s="137" t="str">
        <f t="array" ref="X25">IFERROR(IF(INDEX(AL성적Data!R:R,MATCH(1,(AL성적Data!A:A=DB!A25)*(AL성적Data!AC:AC="WA"),0))=0,"",INDEX(AL성적Data!R:R,MATCH(1,(AL성적Data!A:A=DB!A25)*(AL성적Data!AC:AC="WA"),0))),"")</f>
        <v/>
      </c>
      <c r="Y25" s="137" t="str">
        <f t="array" ref="Y25">IFERROR(IF(INDEX(AL성적Data!S:S,MATCH(1,(AL성적Data!A:A=DB!A25)*(AL성적Data!AC:AC="WA"),0))=0,"",INDEX(AL성적Data!S:S,MATCH(1,(AL성적Data!A:A=DB!A25)*(AL성적Data!AC:AC="WA"),0))),"")</f>
        <v/>
      </c>
      <c r="Z25" s="137"/>
      <c r="AA25" s="137"/>
      <c r="AB25" s="137"/>
      <c r="AC25" s="137"/>
      <c r="AD25" s="139"/>
      <c r="AE25" s="150" t="str">
        <f>IFERROR(HYPERLINK(AX25,AE$1),"")</f>
        <v>성적서_에너지</v>
      </c>
      <c r="AF25" s="151" t="str">
        <f>IFERROR(HYPERLINK(AY25,AF$1),"")</f>
        <v/>
      </c>
      <c r="AG25" s="151" t="str">
        <f>IFERROR(HYPERLINK(AZ25,AG$1),"")</f>
        <v/>
      </c>
      <c r="AH25" s="135"/>
      <c r="AI25" s="135"/>
      <c r="AJ25" s="135"/>
      <c r="AK25" s="135"/>
      <c r="AL25" s="152"/>
      <c r="AM25" s="140" t="str">
        <f>IFERROR(IF(BG25="","",HYPERLINK(BG25,AM$1)),"")</f>
        <v>도면_단면dwg</v>
      </c>
      <c r="AN25" s="140" t="str">
        <f>IFERROR(IF(BH25="","",HYPERLINK(BH25,AN$1)),"")</f>
        <v/>
      </c>
      <c r="AO25" s="140" t="str">
        <f>IFERROR(IF(BI25="","",HYPERLINK(BI25,AO$1)),"")</f>
        <v/>
      </c>
      <c r="AP25" s="140" t="str">
        <f>IFERROR(IF(BJ25="","",HYPERLINK(BJ25,AP$1)),"")</f>
        <v/>
      </c>
      <c r="AQ25" s="140" t="str">
        <f>IFERROR(IF(BK25="","",HYPERLINK(BK25,AQ$1)),"")</f>
        <v/>
      </c>
      <c r="AR25" s="140" t="str">
        <f>IFERROR(IF(BL25="","",HYPERLINK(BL25,AR$1)),"")</f>
        <v/>
      </c>
      <c r="AS25" s="140" t="str">
        <f>IFERROR(IF(BM25="","",HYPERLINK(BM25,AS$1)),"")</f>
        <v/>
      </c>
      <c r="AT25" s="140" t="str">
        <f>IFERROR(IF(BN25="","",HYPERLINK(BN25,AT$1)),"")</f>
        <v/>
      </c>
      <c r="AU25" s="141" t="str">
        <f>IFERROR(IF(BO25="","",HYPERLINK(BO25,AU$1)),"")</f>
        <v>리플렛</v>
      </c>
      <c r="AV25" s="140" t="str">
        <f>IFERROR(IF(BP25="","",HYPERLINK(BP25,AV$1)),"")</f>
        <v/>
      </c>
      <c r="AX25" s="130" t="str">
        <f t="array" ref="AX25">INDEX(AL성적Data!AF:AF,MATCH(1,(AL성적Data!A:A=DB!A25)*(AL성적Data!AC:AC="TW"),0))</f>
        <v>http://www.lxhausys.co.kr/popup/rn/download/downloadPopup.jsp?from=alwindow&amp;uu=/upload/alwindow/data/TW-E9-ATH80-347FGEE2R5.pdf</v>
      </c>
      <c r="AY25" s="130" t="e">
        <f t="array" ref="AY25">INDEX(AL성적Data!AF:AF,MATCH(1,(AL성적Data!A:A=DB!A25)*(AL성적Data!AC:AC="TA"),0))</f>
        <v>#N/A</v>
      </c>
      <c r="AZ25" s="130" t="e">
        <f t="array" ref="AZ25">INDEX(AL성적Data!AF:AF,MATCH(1,(AL성적Data!A:A=DB!A25)*(AL성적Data!AC:AC="WA"),0))</f>
        <v>#N/A</v>
      </c>
      <c r="BA25" s="130"/>
      <c r="BB25" s="130"/>
      <c r="BC25" s="130"/>
      <c r="BD25" s="130"/>
      <c r="BE25" s="130"/>
      <c r="BF25" s="130"/>
      <c r="BG25" s="135" t="str">
        <f>IF(VLOOKUP($C25,AL제품Data!$A$2:$AL$200,28,0)="","",VLOOKUP($C25,AL제품Data!$A$2:$AL$200,28,0))</f>
        <v>http://www.lxhausys.co.kr/popup/rn/download/downloadPopup.jsp?from=alwindow&amp;uu=/upload/alwindow/data/E9-ATH80_SEC.dwg</v>
      </c>
      <c r="BH25" s="135" t="str">
        <f>IF(VLOOKUP($C25,AL제품Data!$A$2:$AL$200,29,0)="","",VLOOKUP($C25,AL제품Data!$A$2:$AL$200,29,0))</f>
        <v/>
      </c>
      <c r="BI25" s="135" t="str">
        <f>IF(VLOOKUP($C25,AL제품Data!$A$2:$AL$100,30,0)="","",VLOOKUP($C25,AL제품Data!$A$2:$AL$100,30,0))</f>
        <v/>
      </c>
      <c r="BJ25" s="135"/>
      <c r="BK25" s="135"/>
      <c r="BL25" s="135"/>
      <c r="BM25" s="135"/>
      <c r="BN25" s="135"/>
      <c r="BO25" s="135" t="str">
        <f>IF(VLOOKUP($C25,AL제품Data!$A$2:$AL$100,36,0)="","",VLOOKUP($C25,AL제품Data!$A$2:$AL$100,36,0))</f>
        <v>http://www.lxhausys.co.kr/popup/rn/download/downloadPopup.jsp?from=alwindow&amp;uu=/upload/alwindow/data/E9-ATH80_REFLET.pdf</v>
      </c>
      <c r="BP25" s="135"/>
      <c r="BQ25" s="135" t="str">
        <f>IF(VLOOKUP($C25,AL제품Data!$A$2:$AL$100,38,0)="","",VLOOKUP($C25,AL제품Data!$A$2:$AL$100,38,0))</f>
        <v/>
      </c>
      <c r="BR25" s="130"/>
      <c r="BS25" s="130"/>
    </row>
    <row r="26" spans="1:71" s="112" customFormat="1" ht="20.25" customHeight="1" thickBot="1">
      <c r="A26" s="130" t="s">
        <v>951</v>
      </c>
      <c r="B26" s="158">
        <v>2</v>
      </c>
      <c r="C26" s="132" t="s">
        <v>916</v>
      </c>
      <c r="D26" s="133" t="str">
        <f>VLOOKUP($C26,AL제품Data!$A$2:$K$117,2,0)</f>
        <v>AL</v>
      </c>
      <c r="E26" s="133" t="str">
        <f>VLOOKUP($C26,AL제품Data!$A$2:$K$300,3,0)</f>
        <v>실내면,발코니면</v>
      </c>
      <c r="F26" s="133" t="str">
        <f>VLOOKUP($C26,AL제품Data!$A$2:$K$300,4,0)</f>
        <v>Top Hung(여닫이)</v>
      </c>
      <c r="G26" s="133" t="str">
        <f>VLOOKUP($C26,AL제품Data!$A$2:$K$300,5,0)</f>
        <v>시스템창</v>
      </c>
      <c r="H26" s="133" t="str">
        <f>VLOOKUP($C26,AL제품Data!$A$2:$K$300,6,0)</f>
        <v>Eurosystem9 AL</v>
      </c>
      <c r="I26" s="133" t="str">
        <f>VLOOKUP($C26,AL제품Data!$A$2:$K$300,7,0)</f>
        <v>유로시스템9 알루미늄</v>
      </c>
      <c r="J26" s="133" t="str">
        <f>VLOOKUP($C26,AL제품Data!$A$2:$K$300,8,0)</f>
        <v>TH단창</v>
      </c>
      <c r="K26" s="133">
        <f>VLOOKUP($C26,AL제품Data!$A$2:$K$300,9,0)</f>
        <v>80</v>
      </c>
      <c r="L26" s="133" t="str">
        <f>VLOOKUP($C26,AL제품Data!$A$2:$K$300,10,0)</f>
        <v>입면분할가능</v>
      </c>
      <c r="M26" s="133" t="str">
        <f>VLOOKUP($C26,AL제품Data!$A$2:$K$300,11,0)</f>
        <v>전체</v>
      </c>
      <c r="N26" s="134" t="str">
        <f>IFERROR(VLOOKUP($C26,AL제품Data!$A$2:$K$117,12,0),"")</f>
        <v/>
      </c>
      <c r="O26" s="130" t="str">
        <f>IF(VLOOKUP($A26,AL성적Data!$A$2:$AB$309,7,0)=0,"",VLOOKUP($A26,AL성적Data!$A$2:$AB$309,7,0))</f>
        <v>43mm(5일반+14아르곤+5수퍼로이+14아르곤+5수퍼로이)</v>
      </c>
      <c r="P26" s="135" t="str">
        <f>IF(VLOOKUP($A26,AL성적Data!$A$2:$AB$309,8,0)=0,"",VLOOKUP($A26,AL성적Data!$A$2:$AB$309,8,0))</f>
        <v/>
      </c>
      <c r="Q26" s="135" t="str">
        <f>IF(VLOOKUP($A26,AL성적Data!$A$2:$AB$309,9,0)=0,"",VLOOKUP($A26,AL성적Data!$A$2:$AB$309,9,0))</f>
        <v/>
      </c>
      <c r="R26" s="136" t="str">
        <f>IF(VLOOKUP($A26,AL성적Data!$A$2:$AB$309,10,0)=0,"",VLOOKUP($A26,AL성적Data!$A$2:$AB$309,10,0))</f>
        <v/>
      </c>
      <c r="S26" s="137" t="str">
        <f t="array" ref="S26">IFERROR(INDEX(AL성적Data!K:K,MATCH(1,(AL성적Data!A:A=DB!A26)*(AL성적Data!AC:AC="TW"),0)),"")</f>
        <v>2등급</v>
      </c>
      <c r="T26" s="138">
        <f t="array" ref="T26">IFERROR(INDEX(AL성적Data!M:M,MATCH(1,(AL성적Data!A:A=DB!A26)*(AL성적Data!AC:AC="TW"),0)),"")</f>
        <v>1.131</v>
      </c>
      <c r="U26" s="137" t="str">
        <f t="array" ref="U26">IFERROR(INDEX(AL성적Data!N:N,MATCH(1,(AL성적Data!A:A=DB!A26)*(AL성적Data!AC:AC="TW"),0)),"")</f>
        <v>1등급</v>
      </c>
      <c r="V26" s="137" t="str">
        <f t="array" ref="V26">IFERROR(INDEX(AL성적Data!O:O,MATCH(1,(AL성적Data!A:A=DB!A26)*(AL성적Data!AC:AC="TA"),0)),"")</f>
        <v/>
      </c>
      <c r="W26" s="137" t="str">
        <f t="array" ref="W26">IFERROR(IF(INDEX(AL성적Data!Q:Q,MATCH(1,(AL성적Data!A:A=DB!A26)*(AL성적Data!AC:AC="WA"),0))=0,"",INDEX(AL성적Data!Q:Q,MATCH(1,(AL성적Data!A:A=DB!A26)*(AL성적Data!AC:AC="WA"),0))),"")</f>
        <v/>
      </c>
      <c r="X26" s="137" t="str">
        <f t="array" ref="X26">IFERROR(IF(INDEX(AL성적Data!R:R,MATCH(1,(AL성적Data!A:A=DB!A26)*(AL성적Data!AC:AC="WA"),0))=0,"",INDEX(AL성적Data!R:R,MATCH(1,(AL성적Data!A:A=DB!A26)*(AL성적Data!AC:AC="WA"),0))),"")</f>
        <v/>
      </c>
      <c r="Y26" s="137" t="str">
        <f t="array" ref="Y26">IFERROR(IF(INDEX(AL성적Data!S:S,MATCH(1,(AL성적Data!A:A=DB!A26)*(AL성적Data!AC:AC="WA"),0))=0,"",INDEX(AL성적Data!S:S,MATCH(1,(AL성적Data!A:A=DB!A26)*(AL성적Data!AC:AC="WA"),0))),"")</f>
        <v/>
      </c>
      <c r="Z26" s="137"/>
      <c r="AA26" s="137"/>
      <c r="AB26" s="137"/>
      <c r="AC26" s="137"/>
      <c r="AD26" s="139"/>
      <c r="AE26" s="150" t="str">
        <f>IFERROR(HYPERLINK(AX26,AE$1),"")</f>
        <v>성적서_에너지</v>
      </c>
      <c r="AF26" s="151" t="str">
        <f>IFERROR(HYPERLINK(AY26,AF$1),"")</f>
        <v>성적서_단열</v>
      </c>
      <c r="AG26" s="151" t="str">
        <f>IFERROR(HYPERLINK(AZ26,AG$1),"")</f>
        <v>성적서_역학</v>
      </c>
      <c r="AH26" s="135"/>
      <c r="AI26" s="135"/>
      <c r="AJ26" s="135"/>
      <c r="AK26" s="135"/>
      <c r="AL26" s="152"/>
      <c r="AM26" s="140" t="str">
        <f>IFERROR(IF(BG26="","",HYPERLINK(BG26,AM$1)),"")</f>
        <v/>
      </c>
      <c r="AN26" s="140" t="str">
        <f>IFERROR(IF(BH26="","",HYPERLINK(BH26,AN$1)),"")</f>
        <v/>
      </c>
      <c r="AO26" s="140" t="str">
        <f>IFERROR(IF(BI26="","",HYPERLINK(BI26,AO$1)),"")</f>
        <v/>
      </c>
      <c r="AP26" s="140" t="str">
        <f>IFERROR(IF(BJ26="","",HYPERLINK(BJ26,AP$1)),"")</f>
        <v/>
      </c>
      <c r="AQ26" s="140" t="str">
        <f>IFERROR(IF(BK26="","",HYPERLINK(BK26,AQ$1)),"")</f>
        <v/>
      </c>
      <c r="AR26" s="140" t="str">
        <f>IFERROR(IF(BL26="","",HYPERLINK(BL26,AR$1)),"")</f>
        <v/>
      </c>
      <c r="AS26" s="140" t="str">
        <f>IFERROR(IF(BM26="","",HYPERLINK(BM26,AS$1)),"")</f>
        <v/>
      </c>
      <c r="AT26" s="140" t="str">
        <f>IFERROR(IF(BN26="","",HYPERLINK(BN26,AT$1)),"")</f>
        <v/>
      </c>
      <c r="AU26" s="141" t="str">
        <f>IFERROR(IF(BO26="","",HYPERLINK(BO26,AU$1)),"")</f>
        <v/>
      </c>
      <c r="AV26" s="140" t="str">
        <f>IFERROR(IF(BP26="","",HYPERLINK(BP26,AV$1)),"")</f>
        <v/>
      </c>
      <c r="AX26" s="130"/>
      <c r="AY26" s="130"/>
      <c r="AZ26" s="130"/>
      <c r="BA26" s="130"/>
      <c r="BB26" s="130"/>
      <c r="BC26" s="130"/>
      <c r="BD26" s="130"/>
      <c r="BE26" s="130"/>
      <c r="BF26" s="130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0"/>
      <c r="BS26" s="130"/>
    </row>
    <row r="27" spans="1:71" s="112" customFormat="1" ht="20.25" customHeight="1" thickBot="1">
      <c r="A27" s="130" t="s">
        <v>952</v>
      </c>
      <c r="B27" s="158">
        <v>3</v>
      </c>
      <c r="C27" s="132" t="s">
        <v>916</v>
      </c>
      <c r="D27" s="133" t="str">
        <f>VLOOKUP($C27,AL제품Data!$A$2:$K$117,2,0)</f>
        <v>AL</v>
      </c>
      <c r="E27" s="133" t="str">
        <f>VLOOKUP($C27,AL제품Data!$A$2:$K$300,3,0)</f>
        <v>실내면,발코니면</v>
      </c>
      <c r="F27" s="133" t="str">
        <f>VLOOKUP($C27,AL제품Data!$A$2:$K$300,4,0)</f>
        <v>Top Hung(여닫이)</v>
      </c>
      <c r="G27" s="133" t="str">
        <f>VLOOKUP($C27,AL제품Data!$A$2:$K$300,5,0)</f>
        <v>시스템창</v>
      </c>
      <c r="H27" s="133" t="str">
        <f>VLOOKUP($C27,AL제품Data!$A$2:$K$300,6,0)</f>
        <v>Eurosystem9 AL</v>
      </c>
      <c r="I27" s="133" t="str">
        <f>VLOOKUP($C27,AL제품Data!$A$2:$K$300,7,0)</f>
        <v>유로시스템9 알루미늄</v>
      </c>
      <c r="J27" s="133" t="str">
        <f>VLOOKUP($C27,AL제품Data!$A$2:$K$300,8,0)</f>
        <v>TH단창</v>
      </c>
      <c r="K27" s="133">
        <f>VLOOKUP($C27,AL제품Data!$A$2:$K$300,9,0)</f>
        <v>80</v>
      </c>
      <c r="L27" s="133" t="str">
        <f>VLOOKUP($C27,AL제품Data!$A$2:$K$300,10,0)</f>
        <v>입면분할가능</v>
      </c>
      <c r="M27" s="133" t="str">
        <f>VLOOKUP($C27,AL제품Data!$A$2:$K$300,11,0)</f>
        <v>전체</v>
      </c>
      <c r="N27" s="134" t="str">
        <f>IFERROR(VLOOKUP($C27,AL제품Data!$A$2:$K$117,12,0),"")</f>
        <v/>
      </c>
      <c r="O27" s="130" t="str">
        <f>IF(VLOOKUP($A27,AL성적Data!$A$2:$AB$309,7,0)=0,"",VLOOKUP($A27,AL성적Data!$A$2:$AB$309,7,0))</f>
        <v>24mm(5일반+14아르곤+5수퍼로이)</v>
      </c>
      <c r="P27" s="135" t="str">
        <f>IF(VLOOKUP($A27,AL성적Data!$A$2:$AB$309,8,0)=0,"",VLOOKUP($A27,AL성적Data!$A$2:$AB$309,8,0))</f>
        <v/>
      </c>
      <c r="Q27" s="135" t="str">
        <f>IF(VLOOKUP($A27,AL성적Data!$A$2:$AB$309,9,0)=0,"",VLOOKUP($A27,AL성적Data!$A$2:$AB$309,9,0))</f>
        <v/>
      </c>
      <c r="R27" s="136" t="str">
        <f>IF(VLOOKUP($A27,AL성적Data!$A$2:$AB$309,10,0)=0,"",VLOOKUP($A27,AL성적Data!$A$2:$AB$309,10,0))</f>
        <v/>
      </c>
      <c r="S27" s="137" t="str">
        <f t="array" ref="S27">IFERROR(INDEX(AL성적Data!K:K,MATCH(1,(AL성적Data!A:A=DB!A27)*(AL성적Data!AC:AC="TW"),0)),"")</f>
        <v>3등급</v>
      </c>
      <c r="T27" s="138">
        <f t="array" ref="T27">IFERROR(INDEX(AL성적Data!M:M,MATCH(1,(AL성적Data!A:A=DB!A27)*(AL성적Data!AC:AC="TW"),0)),"")</f>
        <v>1.474</v>
      </c>
      <c r="U27" s="137" t="str">
        <f t="array" ref="U27">IFERROR(INDEX(AL성적Data!N:N,MATCH(1,(AL성적Data!A:A=DB!A27)*(AL성적Data!AC:AC="TW"),0)),"")</f>
        <v>1등급</v>
      </c>
      <c r="V27" s="137" t="str">
        <f t="array" ref="V27">IFERROR(INDEX(AL성적Data!O:O,MATCH(1,(AL성적Data!A:A=DB!A27)*(AL성적Data!AC:AC="TA"),0)),"")</f>
        <v/>
      </c>
      <c r="W27" s="137" t="str">
        <f t="array" ref="W27">IFERROR(IF(INDEX(AL성적Data!Q:Q,MATCH(1,(AL성적Data!A:A=DB!A27)*(AL성적Data!AC:AC="WA"),0))=0,"",INDEX(AL성적Data!Q:Q,MATCH(1,(AL성적Data!A:A=DB!A27)*(AL성적Data!AC:AC="WA"),0))),"")</f>
        <v/>
      </c>
      <c r="X27" s="137" t="str">
        <f t="array" ref="X27">IFERROR(IF(INDEX(AL성적Data!R:R,MATCH(1,(AL성적Data!A:A=DB!A27)*(AL성적Data!AC:AC="WA"),0))=0,"",INDEX(AL성적Data!R:R,MATCH(1,(AL성적Data!A:A=DB!A27)*(AL성적Data!AC:AC="WA"),0))),"")</f>
        <v/>
      </c>
      <c r="Y27" s="137" t="str">
        <f t="array" ref="Y27">IFERROR(IF(INDEX(AL성적Data!S:S,MATCH(1,(AL성적Data!A:A=DB!A27)*(AL성적Data!AC:AC="WA"),0))=0,"",INDEX(AL성적Data!S:S,MATCH(1,(AL성적Data!A:A=DB!A27)*(AL성적Data!AC:AC="WA"),0))),"")</f>
        <v/>
      </c>
      <c r="Z27" s="137"/>
      <c r="AA27" s="137"/>
      <c r="AB27" s="137"/>
      <c r="AC27" s="137"/>
      <c r="AD27" s="139"/>
      <c r="AE27" s="150" t="str">
        <f>IFERROR(HYPERLINK(AX27,AE$1),"")</f>
        <v>성적서_에너지</v>
      </c>
      <c r="AF27" s="151" t="str">
        <f>IFERROR(HYPERLINK(AY27,AF$1),"")</f>
        <v>성적서_단열</v>
      </c>
      <c r="AG27" s="151" t="str">
        <f>IFERROR(HYPERLINK(AZ27,AG$1),"")</f>
        <v>성적서_역학</v>
      </c>
      <c r="AH27" s="135"/>
      <c r="AI27" s="135"/>
      <c r="AJ27" s="135"/>
      <c r="AK27" s="135"/>
      <c r="AL27" s="152"/>
      <c r="AM27" s="140" t="str">
        <f>IFERROR(IF(BG27="","",HYPERLINK(BG27,AM$1)),"")</f>
        <v/>
      </c>
      <c r="AN27" s="140" t="str">
        <f>IFERROR(IF(BH27="","",HYPERLINK(BH27,AN$1)),"")</f>
        <v/>
      </c>
      <c r="AO27" s="140" t="str">
        <f>IFERROR(IF(BI27="","",HYPERLINK(BI27,AO$1)),"")</f>
        <v/>
      </c>
      <c r="AP27" s="140" t="str">
        <f>IFERROR(IF(BJ27="","",HYPERLINK(BJ27,AP$1)),"")</f>
        <v/>
      </c>
      <c r="AQ27" s="140" t="str">
        <f>IFERROR(IF(BK27="","",HYPERLINK(BK27,AQ$1)),"")</f>
        <v/>
      </c>
      <c r="AR27" s="140" t="str">
        <f>IFERROR(IF(BL27="","",HYPERLINK(BL27,AR$1)),"")</f>
        <v/>
      </c>
      <c r="AS27" s="140" t="str">
        <f>IFERROR(IF(BM27="","",HYPERLINK(BM27,AS$1)),"")</f>
        <v/>
      </c>
      <c r="AT27" s="140" t="str">
        <f>IFERROR(IF(BN27="","",HYPERLINK(BN27,AT$1)),"")</f>
        <v/>
      </c>
      <c r="AU27" s="141" t="str">
        <f>IFERROR(IF(BO27="","",HYPERLINK(BO27,AU$1)),"")</f>
        <v/>
      </c>
      <c r="AV27" s="140" t="str">
        <f>IFERROR(IF(BP27="","",HYPERLINK(BP27,AV$1)),"")</f>
        <v/>
      </c>
      <c r="AX27" s="130"/>
      <c r="AY27" s="130"/>
      <c r="AZ27" s="130"/>
      <c r="BA27" s="130"/>
      <c r="BB27" s="130"/>
      <c r="BC27" s="130"/>
      <c r="BD27" s="130"/>
      <c r="BE27" s="130"/>
      <c r="BF27" s="130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0"/>
      <c r="BS27" s="130"/>
    </row>
    <row r="28" spans="1:71" s="112" customFormat="1" ht="20.25" customHeight="1" thickBot="1">
      <c r="A28" s="130" t="s">
        <v>953</v>
      </c>
      <c r="B28" s="158">
        <v>4</v>
      </c>
      <c r="C28" s="132" t="s">
        <v>916</v>
      </c>
      <c r="D28" s="133" t="str">
        <f>VLOOKUP($C28,AL제품Data!$A$2:$K$117,2,0)</f>
        <v>AL</v>
      </c>
      <c r="E28" s="133" t="str">
        <f>VLOOKUP($C28,AL제품Data!$A$2:$K$300,3,0)</f>
        <v>실내면,발코니면</v>
      </c>
      <c r="F28" s="133" t="str">
        <f>VLOOKUP($C28,AL제품Data!$A$2:$K$300,4,0)</f>
        <v>Top Hung(여닫이)</v>
      </c>
      <c r="G28" s="133" t="str">
        <f>VLOOKUP($C28,AL제품Data!$A$2:$K$300,5,0)</f>
        <v>시스템창</v>
      </c>
      <c r="H28" s="133" t="str">
        <f>VLOOKUP($C28,AL제품Data!$A$2:$K$300,6,0)</f>
        <v>Eurosystem9 AL</v>
      </c>
      <c r="I28" s="133" t="str">
        <f>VLOOKUP($C28,AL제품Data!$A$2:$K$300,7,0)</f>
        <v>유로시스템9 알루미늄</v>
      </c>
      <c r="J28" s="133" t="str">
        <f>VLOOKUP($C28,AL제품Data!$A$2:$K$300,8,0)</f>
        <v>TH단창</v>
      </c>
      <c r="K28" s="133">
        <f>VLOOKUP($C28,AL제품Data!$A$2:$K$300,9,0)</f>
        <v>80</v>
      </c>
      <c r="L28" s="133" t="str">
        <f>VLOOKUP($C28,AL제품Data!$A$2:$K$300,10,0)</f>
        <v>입면분할가능</v>
      </c>
      <c r="M28" s="133" t="str">
        <f>VLOOKUP($C28,AL제품Data!$A$2:$K$300,11,0)</f>
        <v>전체</v>
      </c>
      <c r="N28" s="134" t="str">
        <f>IFERROR(VLOOKUP($C28,AL제품Data!$A$2:$K$117,12,0),"")</f>
        <v/>
      </c>
      <c r="O28" s="130" t="str">
        <f>IF(VLOOKUP($A28,AL성적Data!$A$2:$AB$309,7,0)=0,"",VLOOKUP($A28,AL성적Data!$A$2:$AB$309,7,0))</f>
        <v>47mm(5일반+16공기+5일반+16공기+5일반)</v>
      </c>
      <c r="P28" s="135" t="str">
        <f>IF(VLOOKUP($A28,AL성적Data!$A$2:$AB$309,8,0)=0,"",VLOOKUP($A28,AL성적Data!$A$2:$AB$309,8,0))</f>
        <v/>
      </c>
      <c r="Q28" s="135" t="str">
        <f>IF(VLOOKUP($A28,AL성적Data!$A$2:$AB$309,9,0)=0,"",VLOOKUP($A28,AL성적Data!$A$2:$AB$309,9,0))</f>
        <v/>
      </c>
      <c r="R28" s="136" t="str">
        <f>IF(VLOOKUP($A28,AL성적Data!$A$2:$AB$309,10,0)=0,"",VLOOKUP($A28,AL성적Data!$A$2:$AB$309,10,0))</f>
        <v/>
      </c>
      <c r="S28" s="137" t="str">
        <f t="array" ref="S28">IFERROR(INDEX(AL성적Data!K:K,MATCH(1,(AL성적Data!A:A=DB!A28)*(AL성적Data!AC:AC="TW"),0)),"")</f>
        <v/>
      </c>
      <c r="T28" s="138" t="str">
        <f t="array" ref="T28">IFERROR(INDEX(AL성적Data!M:M,MATCH(1,(AL성적Data!A:A=DB!A28)*(AL성적Data!AC:AC="TW"),0)),"")</f>
        <v/>
      </c>
      <c r="U28" s="137" t="str">
        <f t="array" ref="U28">IFERROR(INDEX(AL성적Data!N:N,MATCH(1,(AL성적Data!A:A=DB!A28)*(AL성적Data!AC:AC="TW"),0)),"")</f>
        <v/>
      </c>
      <c r="V28" s="137" t="str">
        <f t="array" ref="V28">IFERROR(INDEX(AL성적Data!O:O,MATCH(1,(AL성적Data!A:A=DB!A28)*(AL성적Data!AC:AC="TA"),0)),"")</f>
        <v/>
      </c>
      <c r="W28" s="137" t="str">
        <f t="array" ref="W28">IFERROR(IF(INDEX(AL성적Data!Q:Q,MATCH(1,(AL성적Data!A:A=DB!A28)*(AL성적Data!AC:AC="WA"),0))=0,"",INDEX(AL성적Data!Q:Q,MATCH(1,(AL성적Data!A:A=DB!A28)*(AL성적Data!AC:AC="WA"),0))),"")</f>
        <v/>
      </c>
      <c r="X28" s="137" t="str">
        <f t="array" ref="X28">IFERROR(IF(INDEX(AL성적Data!R:R,MATCH(1,(AL성적Data!A:A=DB!A28)*(AL성적Data!AC:AC="WA"),0))=0,"",INDEX(AL성적Data!R:R,MATCH(1,(AL성적Data!A:A=DB!A28)*(AL성적Data!AC:AC="WA"),0))),"")</f>
        <v>50등급</v>
      </c>
      <c r="Y28" s="137" t="str">
        <f t="array" ref="Y28">IFERROR(IF(INDEX(AL성적Data!S:S,MATCH(1,(AL성적Data!A:A=DB!A28)*(AL성적Data!AC:AC="WA"),0))=0,"",INDEX(AL성적Data!S:S,MATCH(1,(AL성적Data!A:A=DB!A28)*(AL성적Data!AC:AC="WA"),0))),"")</f>
        <v>400등급</v>
      </c>
      <c r="Z28" s="137"/>
      <c r="AA28" s="137"/>
      <c r="AB28" s="137"/>
      <c r="AC28" s="137"/>
      <c r="AD28" s="139"/>
      <c r="AE28" s="150" t="str">
        <f>IFERROR(HYPERLINK(AX28,AE$1),"")</f>
        <v/>
      </c>
      <c r="AF28" s="151" t="str">
        <f>IFERROR(HYPERLINK(AY28,AF$1),"")</f>
        <v/>
      </c>
      <c r="AG28" s="151" t="str">
        <f>IFERROR(HYPERLINK(AZ28,AG$1),"")</f>
        <v>성적서_역학</v>
      </c>
      <c r="AH28" s="135"/>
      <c r="AI28" s="135"/>
      <c r="AJ28" s="135"/>
      <c r="AK28" s="135"/>
      <c r="AL28" s="152"/>
      <c r="AM28" s="140" t="str">
        <f>IFERROR(IF(BG28="","",HYPERLINK(BG28,AM$1)),"")</f>
        <v>도면_단면dwg</v>
      </c>
      <c r="AN28" s="140" t="str">
        <f>IFERROR(IF(BH28="","",HYPERLINK(BH28,AN$1)),"")</f>
        <v/>
      </c>
      <c r="AO28" s="140" t="str">
        <f>IFERROR(IF(BI28="","",HYPERLINK(BI28,AO$1)),"")</f>
        <v/>
      </c>
      <c r="AP28" s="140" t="str">
        <f>IFERROR(IF(BJ28="","",HYPERLINK(BJ28,AP$1)),"")</f>
        <v/>
      </c>
      <c r="AQ28" s="140" t="str">
        <f>IFERROR(IF(BK28="","",HYPERLINK(BK28,AQ$1)),"")</f>
        <v/>
      </c>
      <c r="AR28" s="140" t="str">
        <f>IFERROR(IF(BL28="","",HYPERLINK(BL28,AR$1)),"")</f>
        <v/>
      </c>
      <c r="AS28" s="140" t="str">
        <f>IFERROR(IF(BM28="","",HYPERLINK(BM28,AS$1)),"")</f>
        <v/>
      </c>
      <c r="AT28" s="140" t="str">
        <f>IFERROR(IF(BN28="","",HYPERLINK(BN28,AT$1)),"")</f>
        <v/>
      </c>
      <c r="AU28" s="141" t="str">
        <f>IFERROR(IF(BO28="","",HYPERLINK(BO28,AU$1)),"")</f>
        <v>리플렛</v>
      </c>
      <c r="AV28" s="140" t="str">
        <f>IFERROR(IF(BP28="","",HYPERLINK(BP28,AV$1)),"")</f>
        <v/>
      </c>
      <c r="AX28" s="130" t="e">
        <f t="array" ref="AX28">INDEX(AL성적Data!AF:AF,MATCH(1,(AL성적Data!A:A=DB!A28)*(AL성적Data!AC:AC="TW"),0))</f>
        <v>#N/A</v>
      </c>
      <c r="AY28" s="130" t="e">
        <f t="array" ref="AY28">INDEX(AL성적Data!AF:AF,MATCH(1,(AL성적Data!A:A=DB!A28)*(AL성적Data!AC:AC="TA"),0))</f>
        <v>#N/A</v>
      </c>
      <c r="AZ28" s="130" t="str">
        <f t="array" ref="AZ28">INDEX(AL성적Data!AF:AF,MATCH(1,(AL성적Data!A:A=DB!A28)*(AL성적Data!AC:AC="WA"),0))</f>
        <v>http://www.lxhausys.co.kr/popup/rn/download/downloadPopup.jsp?from=alwindow&amp;uu=/upload/alwindow/data/WA-E9-ATH80-347FGGG2A5.pdf</v>
      </c>
      <c r="BA28" s="130"/>
      <c r="BB28" s="130"/>
      <c r="BC28" s="130"/>
      <c r="BD28" s="130"/>
      <c r="BE28" s="130"/>
      <c r="BF28" s="130"/>
      <c r="BG28" s="135" t="str">
        <f>IF(VLOOKUP($C28,AL제품Data!$A$2:$AL$200,28,0)="","",VLOOKUP($C28,AL제품Data!$A$2:$AL$200,28,0))</f>
        <v>http://www.lxhausys.co.kr/popup/rn/download/downloadPopup.jsp?from=alwindow&amp;uu=/upload/alwindow/data/E9-ATH80_SEC.dwg</v>
      </c>
      <c r="BH28" s="135" t="str">
        <f>IF(VLOOKUP($C28,AL제품Data!$A$2:$AL$200,29,0)="","",VLOOKUP($C28,AL제품Data!$A$2:$AL$200,29,0))</f>
        <v/>
      </c>
      <c r="BI28" s="135" t="str">
        <f>IF(VLOOKUP($C28,AL제품Data!$A$2:$AL$100,30,0)="","",VLOOKUP($C28,AL제품Data!$A$2:$AL$100,30,0))</f>
        <v/>
      </c>
      <c r="BJ28" s="135"/>
      <c r="BK28" s="135"/>
      <c r="BL28" s="135"/>
      <c r="BM28" s="135"/>
      <c r="BN28" s="135"/>
      <c r="BO28" s="135" t="str">
        <f>IF(VLOOKUP($C28,AL제품Data!$A$2:$AL$100,36,0)="","",VLOOKUP($C28,AL제품Data!$A$2:$AL$100,36,0))</f>
        <v>http://www.lxhausys.co.kr/popup/rn/download/downloadPopup.jsp?from=alwindow&amp;uu=/upload/alwindow/data/E9-ATH80_REFLET.pdf</v>
      </c>
      <c r="BP28" s="135"/>
      <c r="BQ28" s="135" t="str">
        <f>IF(VLOOKUP($C28,AL제품Data!$A$2:$AL$100,38,0)="","",VLOOKUP($C28,AL제품Data!$A$2:$AL$100,38,0))</f>
        <v/>
      </c>
      <c r="BR28" s="130"/>
      <c r="BS28" s="130"/>
    </row>
    <row r="29" spans="1:71" s="112" customFormat="1" ht="20.25" customHeight="1" thickBot="1">
      <c r="A29" s="130" t="s">
        <v>1285</v>
      </c>
      <c r="B29" s="158">
        <v>5</v>
      </c>
      <c r="C29" s="132" t="s">
        <v>916</v>
      </c>
      <c r="D29" s="133" t="str">
        <f>VLOOKUP($C29,AL제품Data!$A$2:$K$117,2,0)</f>
        <v>AL</v>
      </c>
      <c r="E29" s="133" t="str">
        <f>VLOOKUP($C29,AL제품Data!$A$2:$K$300,3,0)</f>
        <v>실내면,발코니면</v>
      </c>
      <c r="F29" s="133" t="str">
        <f>VLOOKUP($C29,AL제품Data!$A$2:$K$300,4,0)</f>
        <v>Top Hung(여닫이)</v>
      </c>
      <c r="G29" s="133" t="str">
        <f>VLOOKUP($C29,AL제품Data!$A$2:$K$300,5,0)</f>
        <v>시스템창</v>
      </c>
      <c r="H29" s="133" t="str">
        <f>VLOOKUP($C29,AL제품Data!$A$2:$K$300,6,0)</f>
        <v>Eurosystem9 AL</v>
      </c>
      <c r="I29" s="133" t="str">
        <f>VLOOKUP($C29,AL제품Data!$A$2:$K$300,7,0)</f>
        <v>유로시스템9 알루미늄</v>
      </c>
      <c r="J29" s="133" t="str">
        <f>VLOOKUP($C29,AL제품Data!$A$2:$K$300,8,0)</f>
        <v>TH단창</v>
      </c>
      <c r="K29" s="133">
        <f>VLOOKUP($C29,AL제품Data!$A$2:$K$300,9,0)</f>
        <v>80</v>
      </c>
      <c r="L29" s="133" t="str">
        <f>VLOOKUP($C29,AL제품Data!$A$2:$K$300,10,0)</f>
        <v>입면분할가능</v>
      </c>
      <c r="M29" s="133" t="str">
        <f>VLOOKUP($C29,AL제품Data!$A$2:$K$300,11,0)</f>
        <v>전체</v>
      </c>
      <c r="N29" s="134" t="str">
        <f>IFERROR(VLOOKUP($C29,AL제품Data!$A$2:$K$117,12,0),"")</f>
        <v/>
      </c>
      <c r="O29" s="130" t="str">
        <f>IF(VLOOKUP($A29,AL성적Data!$A$2:$AB$309,7,0)=0,"",VLOOKUP($A29,AL성적Data!$A$2:$AB$309,7,0))</f>
        <v>46.5mm(5수퍼로이+18아르곤+0.5경량+18아르곤+5수퍼로이)</v>
      </c>
      <c r="P29" s="135" t="str">
        <f>IF(VLOOKUP($A29,AL성적Data!$A$2:$AB$309,8,0)=0,"",VLOOKUP($A29,AL성적Data!$A$2:$AB$309,8,0))</f>
        <v/>
      </c>
      <c r="Q29" s="135" t="str">
        <f>IF(VLOOKUP($A29,AL성적Data!$A$2:$AB$309,9,0)=0,"",VLOOKUP($A29,AL성적Data!$A$2:$AB$309,9,0))</f>
        <v/>
      </c>
      <c r="R29" s="136" t="str">
        <f>IF(VLOOKUP($A29,AL성적Data!$A$2:$AB$309,10,0)=0,"",VLOOKUP($A29,AL성적Data!$A$2:$AB$309,10,0))</f>
        <v/>
      </c>
      <c r="S29" s="137" t="str">
        <f t="array" ref="S29">IFERROR(INDEX(AL성적Data!K:K,MATCH(1,(AL성적Data!A:A=DB!A29)*(AL성적Data!AC:AC="TW"),0)),"")</f>
        <v>1등급</v>
      </c>
      <c r="T29" s="138">
        <f t="array" ref="T29">IFERROR(INDEX(AL성적Data!M:M,MATCH(1,(AL성적Data!A:A=DB!A29)*(AL성적Data!AC:AC="TW"),0)),"")</f>
        <v>0.98299999999999998</v>
      </c>
      <c r="U29" s="137" t="str">
        <f t="array" ref="U29">IFERROR(INDEX(AL성적Data!N:N,MATCH(1,(AL성적Data!A:A=DB!A29)*(AL성적Data!AC:AC="TW"),0)),"")</f>
        <v>1등급</v>
      </c>
      <c r="V29" s="137" t="str">
        <f t="array" ref="V29">IFERROR(INDEX(AL성적Data!O:O,MATCH(1,(AL성적Data!A:A=DB!A29)*(AL성적Data!AC:AC="TA"),0)),"")</f>
        <v/>
      </c>
      <c r="W29" s="137" t="str">
        <f t="array" ref="W29">IFERROR(IF(INDEX(AL성적Data!Q:Q,MATCH(1,(AL성적Data!A:A=DB!A29)*(AL성적Data!AC:AC="WA"),0))=0,"",INDEX(AL성적Data!Q:Q,MATCH(1,(AL성적Data!A:A=DB!A29)*(AL성적Data!AC:AC="WA"),0))),"")</f>
        <v/>
      </c>
      <c r="X29" s="137" t="str">
        <f t="array" ref="X29">IFERROR(IF(INDEX(AL성적Data!R:R,MATCH(1,(AL성적Data!A:A=DB!A29)*(AL성적Data!AC:AC="WA"),0))=0,"",INDEX(AL성적Data!R:R,MATCH(1,(AL성적Data!A:A=DB!A29)*(AL성적Data!AC:AC="WA"),0))),"")</f>
        <v/>
      </c>
      <c r="Y29" s="137" t="str">
        <f t="array" ref="Y29">IFERROR(IF(INDEX(AL성적Data!S:S,MATCH(1,(AL성적Data!A:A=DB!A29)*(AL성적Data!AC:AC="WA"),0))=0,"",INDEX(AL성적Data!S:S,MATCH(1,(AL성적Data!A:A=DB!A29)*(AL성적Data!AC:AC="WA"),0))),"")</f>
        <v/>
      </c>
      <c r="Z29" s="137"/>
      <c r="AA29" s="137"/>
      <c r="AB29" s="137"/>
      <c r="AC29" s="137"/>
      <c r="AD29" s="139"/>
      <c r="AE29" s="150" t="str">
        <f>IFERROR(HYPERLINK(AX29,AE$1),"")</f>
        <v>성적서_에너지</v>
      </c>
      <c r="AF29" s="151" t="str">
        <f>IFERROR(HYPERLINK(AY29,AF$1),"")</f>
        <v/>
      </c>
      <c r="AG29" s="151" t="str">
        <f>IFERROR(HYPERLINK(AZ29,AG$1),"")</f>
        <v/>
      </c>
      <c r="AH29" s="135"/>
      <c r="AI29" s="135"/>
      <c r="AJ29" s="135"/>
      <c r="AK29" s="135"/>
      <c r="AL29" s="152"/>
      <c r="AM29" s="140" t="str">
        <f>IFERROR(IF(BG29="","",HYPERLINK(BG29,AM$1)),"")</f>
        <v>도면_단면dwg</v>
      </c>
      <c r="AN29" s="140" t="str">
        <f>IFERROR(IF(BH29="","",HYPERLINK(BH29,AN$1)),"")</f>
        <v/>
      </c>
      <c r="AO29" s="140" t="str">
        <f>IFERROR(IF(BI29="","",HYPERLINK(BI29,AO$1)),"")</f>
        <v/>
      </c>
      <c r="AP29" s="140" t="str">
        <f>IFERROR(IF(BJ29="","",HYPERLINK(BJ29,AP$1)),"")</f>
        <v/>
      </c>
      <c r="AQ29" s="140" t="str">
        <f>IFERROR(IF(BK29="","",HYPERLINK(BK29,AQ$1)),"")</f>
        <v/>
      </c>
      <c r="AR29" s="140" t="str">
        <f>IFERROR(IF(BL29="","",HYPERLINK(BL29,AR$1)),"")</f>
        <v/>
      </c>
      <c r="AS29" s="140" t="str">
        <f>IFERROR(IF(BM29="","",HYPERLINK(BM29,AS$1)),"")</f>
        <v/>
      </c>
      <c r="AT29" s="140" t="str">
        <f>IFERROR(IF(BN29="","",HYPERLINK(BN29,AT$1)),"")</f>
        <v/>
      </c>
      <c r="AU29" s="141" t="str">
        <f>IFERROR(IF(BO29="","",HYPERLINK(BO29,AU$1)),"")</f>
        <v>리플렛</v>
      </c>
      <c r="AV29" s="140" t="str">
        <f>IFERROR(IF(BP29="","",HYPERLINK(BP29,AV$1)),"")</f>
        <v/>
      </c>
      <c r="AX29" s="130" t="str">
        <f t="array" ref="AX29">INDEX(AL성적Data!AF:AF,MATCH(1,(AL성적Data!A:A=DB!A29)*(AL성적Data!AC:AC="TW"),0))</f>
        <v>http://www.lxhausys.co.kr/popup/rn/download/downloadPopup.jsp?from=alwindow&amp;uu=/upload/alwindow/data/TW-E9-ATH80-346FEAE2R5.pdf</v>
      </c>
      <c r="AY29" s="130" t="e">
        <f t="array" ref="AY29">INDEX(AL성적Data!AF:AF,MATCH(1,(AL성적Data!A:A=DB!A29)*(AL성적Data!AC:AC="TA"),0))</f>
        <v>#N/A</v>
      </c>
      <c r="AZ29" s="130" t="e">
        <f t="array" ref="AZ29">INDEX(AL성적Data!AF:AF,MATCH(1,(AL성적Data!A:A=DB!A29)*(AL성적Data!AC:AC="WA"),0))</f>
        <v>#N/A</v>
      </c>
      <c r="BA29" s="130"/>
      <c r="BB29" s="130"/>
      <c r="BC29" s="130"/>
      <c r="BD29" s="130"/>
      <c r="BE29" s="130"/>
      <c r="BF29" s="130"/>
      <c r="BG29" s="135" t="str">
        <f>IF(VLOOKUP($C29,AL제품Data!$A$2:$AL$200,28,0)="","",VLOOKUP($C29,AL제품Data!$A$2:$AL$200,28,0))</f>
        <v>http://www.lxhausys.co.kr/popup/rn/download/downloadPopup.jsp?from=alwindow&amp;uu=/upload/alwindow/data/E9-ATH80_SEC.dwg</v>
      </c>
      <c r="BH29" s="135" t="str">
        <f>IF(VLOOKUP($C29,AL제품Data!$A$2:$AL$200,29,0)="","",VLOOKUP($C29,AL제품Data!$A$2:$AL$200,29,0))</f>
        <v/>
      </c>
      <c r="BI29" s="135" t="str">
        <f>IF(VLOOKUP($C29,AL제품Data!$A$2:$AL$100,30,0)="","",VLOOKUP($C29,AL제품Data!$A$2:$AL$100,30,0))</f>
        <v/>
      </c>
      <c r="BJ29" s="135"/>
      <c r="BK29" s="135"/>
      <c r="BL29" s="135"/>
      <c r="BM29" s="135"/>
      <c r="BN29" s="135"/>
      <c r="BO29" s="135" t="str">
        <f>IF(VLOOKUP($C29,AL제품Data!$A$2:$AL$100,36,0)="","",VLOOKUP($C29,AL제품Data!$A$2:$AL$100,36,0))</f>
        <v>http://www.lxhausys.co.kr/popup/rn/download/downloadPopup.jsp?from=alwindow&amp;uu=/upload/alwindow/data/E9-ATH80_REFLET.pdf</v>
      </c>
      <c r="BP29" s="135"/>
      <c r="BQ29" s="135" t="str">
        <f>IF(VLOOKUP($C29,AL제품Data!$A$2:$AL$100,38,0)="","",VLOOKUP($C29,AL제품Data!$A$2:$AL$100,38,0))</f>
        <v/>
      </c>
      <c r="BR29" s="130"/>
      <c r="BS29" s="130"/>
    </row>
    <row r="30" spans="1:71" s="112" customFormat="1" ht="20.25" customHeight="1" thickBot="1">
      <c r="A30" s="130" t="s">
        <v>1286</v>
      </c>
      <c r="B30" s="158">
        <v>6</v>
      </c>
      <c r="C30" s="132" t="s">
        <v>1298</v>
      </c>
      <c r="D30" s="133" t="str">
        <f>VLOOKUP($C30,AL제품Data!$A$2:$K$117,2,0)</f>
        <v>AL</v>
      </c>
      <c r="E30" s="133" t="str">
        <f>VLOOKUP($C30,AL제품Data!$A$2:$K$300,3,0)</f>
        <v>실내면,발코니면</v>
      </c>
      <c r="F30" s="133" t="str">
        <f>VLOOKUP($C30,AL제품Data!$A$2:$K$300,4,0)</f>
        <v>Top Hung(여닫이)</v>
      </c>
      <c r="G30" s="133" t="str">
        <f>VLOOKUP($C30,AL제품Data!$A$2:$K$300,5,0)</f>
        <v>시스템창</v>
      </c>
      <c r="H30" s="133" t="str">
        <f>VLOOKUP($C30,AL제품Data!$A$2:$K$300,6,0)</f>
        <v>Eurosystem9 AL</v>
      </c>
      <c r="I30" s="133" t="str">
        <f>VLOOKUP($C30,AL제품Data!$A$2:$K$300,7,0)</f>
        <v>유로시스템9 알루미늄</v>
      </c>
      <c r="J30" s="133" t="str">
        <f>VLOOKUP($C30,AL제품Data!$A$2:$K$300,8,0)</f>
        <v>TH단창</v>
      </c>
      <c r="K30" s="133">
        <f>VLOOKUP($C30,AL제품Data!$A$2:$K$300,9,0)</f>
        <v>80</v>
      </c>
      <c r="L30" s="133" t="str">
        <f>VLOOKUP($C30,AL제품Data!$A$2:$K$300,10,0)</f>
        <v>입면분할가능</v>
      </c>
      <c r="M30" s="133" t="str">
        <f>VLOOKUP($C30,AL제품Data!$A$2:$K$300,11,0)</f>
        <v>전체</v>
      </c>
      <c r="N30" s="134" t="str">
        <f>IFERROR(VLOOKUP($C30,AL제품Data!$A$2:$K$117,12,0),"")</f>
        <v/>
      </c>
      <c r="O30" s="130" t="str">
        <f>IF(VLOOKUP($A30,AL성적Data!$A$2:$AB$309,7,0)=0,"",VLOOKUP($A30,AL성적Data!$A$2:$AB$309,7,0))</f>
        <v>47mm(5일반+16아르곤+5수퍼로이+16아르곤+5수퍼로이)</v>
      </c>
      <c r="P30" s="135" t="str">
        <f>IF(VLOOKUP($A30,AL성적Data!$A$2:$AB$309,8,0)=0,"",VLOOKUP($A30,AL성적Data!$A$2:$AB$309,8,0))</f>
        <v/>
      </c>
      <c r="Q30" s="135" t="str">
        <f>IF(VLOOKUP($A30,AL성적Data!$A$2:$AB$309,9,0)=0,"",VLOOKUP($A30,AL성적Data!$A$2:$AB$309,9,0))</f>
        <v/>
      </c>
      <c r="R30" s="136" t="str">
        <f>IF(VLOOKUP($A30,AL성적Data!$A$2:$AB$309,10,0)=0,"",VLOOKUP($A30,AL성적Data!$A$2:$AB$309,10,0))</f>
        <v/>
      </c>
      <c r="S30" s="137" t="str">
        <f t="array" ref="S30">IFERROR(INDEX(AL성적Data!K:K,MATCH(1,(AL성적Data!A:A=DB!A30)*(AL성적Data!AC:AC="TW"),0)),"")</f>
        <v>1등급</v>
      </c>
      <c r="T30" s="138">
        <f t="array" ref="T30">IFERROR(INDEX(AL성적Data!M:M,MATCH(1,(AL성적Data!A:A=DB!A30)*(AL성적Data!AC:AC="TW"),0)),"")</f>
        <v>0.98299999999999998</v>
      </c>
      <c r="U30" s="137" t="str">
        <f t="array" ref="U30">IFERROR(INDEX(AL성적Data!N:N,MATCH(1,(AL성적Data!A:A=DB!A30)*(AL성적Data!AC:AC="TW"),0)),"")</f>
        <v>1등급</v>
      </c>
      <c r="V30" s="137" t="str">
        <f t="array" ref="V30">IFERROR(INDEX(AL성적Data!O:O,MATCH(1,(AL성적Data!A:A=DB!A30)*(AL성적Data!AC:AC="TA"),0)),"")</f>
        <v/>
      </c>
      <c r="W30" s="137" t="str">
        <f t="array" ref="W30">IFERROR(IF(INDEX(AL성적Data!Q:Q,MATCH(1,(AL성적Data!A:A=DB!A30)*(AL성적Data!AC:AC="WA"),0))=0,"",INDEX(AL성적Data!Q:Q,MATCH(1,(AL성적Data!A:A=DB!A30)*(AL성적Data!AC:AC="WA"),0))),"")</f>
        <v/>
      </c>
      <c r="X30" s="137" t="str">
        <f t="array" ref="X30">IFERROR(IF(INDEX(AL성적Data!R:R,MATCH(1,(AL성적Data!A:A=DB!A30)*(AL성적Data!AC:AC="WA"),0))=0,"",INDEX(AL성적Data!R:R,MATCH(1,(AL성적Data!A:A=DB!A30)*(AL성적Data!AC:AC="WA"),0))),"")</f>
        <v/>
      </c>
      <c r="Y30" s="137" t="str">
        <f t="array" ref="Y30">IFERROR(IF(INDEX(AL성적Data!S:S,MATCH(1,(AL성적Data!A:A=DB!A30)*(AL성적Data!AC:AC="WA"),0))=0,"",INDEX(AL성적Data!S:S,MATCH(1,(AL성적Data!A:A=DB!A30)*(AL성적Data!AC:AC="WA"),0))),"")</f>
        <v/>
      </c>
      <c r="Z30" s="137"/>
      <c r="AA30" s="137"/>
      <c r="AB30" s="137"/>
      <c r="AC30" s="137"/>
      <c r="AD30" s="139"/>
      <c r="AE30" s="150" t="str">
        <f>IFERROR(HYPERLINK(AX30,AE$1),"")</f>
        <v>성적서_에너지</v>
      </c>
      <c r="AF30" s="151" t="str">
        <f>IFERROR(HYPERLINK(AY30,AF$1),"")</f>
        <v/>
      </c>
      <c r="AG30" s="151" t="str">
        <f>IFERROR(HYPERLINK(AZ30,AG$1),"")</f>
        <v/>
      </c>
      <c r="AH30" s="135"/>
      <c r="AI30" s="135"/>
      <c r="AJ30" s="135"/>
      <c r="AK30" s="135"/>
      <c r="AL30" s="152"/>
      <c r="AM30" s="140" t="str">
        <f>IFERROR(IF(BG30="","",HYPERLINK(BG30,AM$1)),"")</f>
        <v>도면_단면dwg</v>
      </c>
      <c r="AN30" s="140" t="str">
        <f>IFERROR(IF(BH30="","",HYPERLINK(BH30,AN$1)),"")</f>
        <v/>
      </c>
      <c r="AO30" s="140" t="str">
        <f>IFERROR(IF(BI30="","",HYPERLINK(BI30,AO$1)),"")</f>
        <v/>
      </c>
      <c r="AP30" s="140" t="str">
        <f>IFERROR(IF(BJ30="","",HYPERLINK(BJ30,AP$1)),"")</f>
        <v/>
      </c>
      <c r="AQ30" s="140" t="str">
        <f>IFERROR(IF(BK30="","",HYPERLINK(BK30,AQ$1)),"")</f>
        <v/>
      </c>
      <c r="AR30" s="140" t="str">
        <f>IFERROR(IF(BL30="","",HYPERLINK(BL30,AR$1)),"")</f>
        <v/>
      </c>
      <c r="AS30" s="140" t="str">
        <f>IFERROR(IF(BM30="","",HYPERLINK(BM30,AS$1)),"")</f>
        <v/>
      </c>
      <c r="AT30" s="140" t="str">
        <f>IFERROR(IF(BN30="","",HYPERLINK(BN30,AT$1)),"")</f>
        <v/>
      </c>
      <c r="AU30" s="141" t="str">
        <f>IFERROR(IF(BO30="","",HYPERLINK(BO30,AU$1)),"")</f>
        <v/>
      </c>
      <c r="AV30" s="140" t="str">
        <f>IFERROR(IF(BP30="","",HYPERLINK(BP30,AV$1)),"")</f>
        <v/>
      </c>
      <c r="AX30" s="130" t="str">
        <f t="array" ref="AX30">INDEX(AL성적Data!AF:AF,MATCH(1,(AL성적Data!A:A=DB!A30)*(AL성적Data!AC:AC="TW"),0))</f>
        <v>http://www.lxhausys.co.kr/popup/rn/download/downloadPopup.jsp?from=alwindow&amp;uu=/upload/alwindow/data/TW-E9-ATH80(SMART)-347FGEE2R5.pdf</v>
      </c>
      <c r="AY30" s="130" t="e">
        <f t="array" ref="AY30">INDEX(AL성적Data!AF:AF,MATCH(1,(AL성적Data!A:A=DB!A30)*(AL성적Data!AC:AC="TA"),0))</f>
        <v>#N/A</v>
      </c>
      <c r="AZ30" s="130" t="e">
        <f t="array" ref="AZ30">INDEX(AL성적Data!AF:AF,MATCH(1,(AL성적Data!A:A=DB!A30)*(AL성적Data!AC:AC="WA"),0))</f>
        <v>#N/A</v>
      </c>
      <c r="BA30" s="130"/>
      <c r="BB30" s="130"/>
      <c r="BC30" s="130"/>
      <c r="BD30" s="130"/>
      <c r="BE30" s="130"/>
      <c r="BF30" s="130"/>
      <c r="BG30" s="135" t="str">
        <f>IF(VLOOKUP($C30,AL제품Data!$A$2:$AL$200,28,0)="","",VLOOKUP($C30,AL제품Data!$A$2:$AL$200,28,0))</f>
        <v>http://www.lxhausys.co.kr/popup/rn/download/downloadPopup.jsp?from=alwindow&amp;uu=/upload/alwindow/data/E9-ATH80(SMART)_SEC.dwg</v>
      </c>
      <c r="BH30" s="135" t="str">
        <f>IF(VLOOKUP($C30,AL제품Data!$A$2:$AL$200,29,0)="","",VLOOKUP($C30,AL제품Data!$A$2:$AL$200,29,0))</f>
        <v/>
      </c>
      <c r="BI30" s="135" t="str">
        <f>IF(VLOOKUP($C30,AL제품Data!$A$2:$AL$100,30,0)="","",VLOOKUP($C30,AL제품Data!$A$2:$AL$100,30,0))</f>
        <v/>
      </c>
      <c r="BJ30" s="135"/>
      <c r="BK30" s="135"/>
      <c r="BL30" s="135"/>
      <c r="BM30" s="135"/>
      <c r="BN30" s="135"/>
      <c r="BO30" s="135" t="str">
        <f>IF(VLOOKUP($C30,AL제품Data!$A$2:$AL$100,36,0)="","",VLOOKUP($C30,AL제품Data!$A$2:$AL$100,36,0))</f>
        <v/>
      </c>
      <c r="BP30" s="135"/>
      <c r="BQ30" s="135" t="str">
        <f>IF(VLOOKUP($C30,AL제품Data!$A$2:$AL$100,38,0)="","",VLOOKUP($C30,AL제품Data!$A$2:$AL$100,38,0))</f>
        <v/>
      </c>
      <c r="BR30" s="130"/>
      <c r="BS30" s="130"/>
    </row>
    <row r="31" spans="1:71" s="112" customFormat="1" ht="20.25" customHeight="1" thickBot="1">
      <c r="A31" s="130" t="s">
        <v>1287</v>
      </c>
      <c r="B31" s="158">
        <v>7</v>
      </c>
      <c r="C31" s="132" t="s">
        <v>1298</v>
      </c>
      <c r="D31" s="133" t="str">
        <f>VLOOKUP($C31,AL제품Data!$A$2:$K$117,2,0)</f>
        <v>AL</v>
      </c>
      <c r="E31" s="133" t="str">
        <f>VLOOKUP($C31,AL제품Data!$A$2:$K$300,3,0)</f>
        <v>실내면,발코니면</v>
      </c>
      <c r="F31" s="133" t="str">
        <f>VLOOKUP($C31,AL제품Data!$A$2:$K$300,4,0)</f>
        <v>Top Hung(여닫이)</v>
      </c>
      <c r="G31" s="133" t="str">
        <f>VLOOKUP($C31,AL제품Data!$A$2:$K$300,5,0)</f>
        <v>시스템창</v>
      </c>
      <c r="H31" s="133" t="str">
        <f>VLOOKUP($C31,AL제품Data!$A$2:$K$300,6,0)</f>
        <v>Eurosystem9 AL</v>
      </c>
      <c r="I31" s="133" t="str">
        <f>VLOOKUP($C31,AL제품Data!$A$2:$K$300,7,0)</f>
        <v>유로시스템9 알루미늄</v>
      </c>
      <c r="J31" s="133" t="str">
        <f>VLOOKUP($C31,AL제품Data!$A$2:$K$300,8,0)</f>
        <v>TH단창</v>
      </c>
      <c r="K31" s="133">
        <f>VLOOKUP($C31,AL제품Data!$A$2:$K$300,9,0)</f>
        <v>80</v>
      </c>
      <c r="L31" s="133" t="str">
        <f>VLOOKUP($C31,AL제품Data!$A$2:$K$300,10,0)</f>
        <v>입면분할가능</v>
      </c>
      <c r="M31" s="133" t="str">
        <f>VLOOKUP($C31,AL제품Data!$A$2:$K$300,11,0)</f>
        <v>전체</v>
      </c>
      <c r="N31" s="134" t="str">
        <f>IFERROR(VLOOKUP($C31,AL제품Data!$A$2:$K$117,12,0),"")</f>
        <v/>
      </c>
      <c r="O31" s="130" t="str">
        <f>IF(VLOOKUP($A31,AL성적Data!$A$2:$AB$309,7,0)=0,"",VLOOKUP($A31,AL성적Data!$A$2:$AB$309,7,0))</f>
        <v>43mm(5일반+14아르곤+5수퍼로이+14아르곤+5수퍼로이)</v>
      </c>
      <c r="P31" s="135" t="str">
        <f>IF(VLOOKUP($A31,AL성적Data!$A$2:$AB$309,8,0)=0,"",VLOOKUP($A31,AL성적Data!$A$2:$AB$309,8,0))</f>
        <v/>
      </c>
      <c r="Q31" s="135" t="str">
        <f>IF(VLOOKUP($A31,AL성적Data!$A$2:$AB$309,9,0)=0,"",VLOOKUP($A31,AL성적Data!$A$2:$AB$309,9,0))</f>
        <v/>
      </c>
      <c r="R31" s="136" t="str">
        <f>IF(VLOOKUP($A31,AL성적Data!$A$2:$AB$309,10,0)=0,"",VLOOKUP($A31,AL성적Data!$A$2:$AB$309,10,0))</f>
        <v/>
      </c>
      <c r="S31" s="137" t="str">
        <f t="array" ref="S31">IFERROR(INDEX(AL성적Data!K:K,MATCH(1,(AL성적Data!A:A=DB!A31)*(AL성적Data!AC:AC="TW"),0)),"")</f>
        <v>2등급</v>
      </c>
      <c r="T31" s="138">
        <f t="array" ref="T31">IFERROR(INDEX(AL성적Data!M:M,MATCH(1,(AL성적Data!A:A=DB!A31)*(AL성적Data!AC:AC="TW"),0)),"")</f>
        <v>1.0489999999999999</v>
      </c>
      <c r="U31" s="137" t="str">
        <f t="array" ref="U31">IFERROR(INDEX(AL성적Data!N:N,MATCH(1,(AL성적Data!A:A=DB!A31)*(AL성적Data!AC:AC="TW"),0)),"")</f>
        <v>2등급</v>
      </c>
      <c r="V31" s="137" t="str">
        <f t="array" ref="V31">IFERROR(INDEX(AL성적Data!O:O,MATCH(1,(AL성적Data!A:A=DB!A31)*(AL성적Data!AC:AC="TA"),0)),"")</f>
        <v/>
      </c>
      <c r="W31" s="137" t="str">
        <f t="array" ref="W31">IFERROR(IF(INDEX(AL성적Data!Q:Q,MATCH(1,(AL성적Data!A:A=DB!A31)*(AL성적Data!AC:AC="WA"),0))=0,"",INDEX(AL성적Data!Q:Q,MATCH(1,(AL성적Data!A:A=DB!A31)*(AL성적Data!AC:AC="WA"),0))),"")</f>
        <v/>
      </c>
      <c r="X31" s="137" t="str">
        <f t="array" ref="X31">IFERROR(IF(INDEX(AL성적Data!R:R,MATCH(1,(AL성적Data!A:A=DB!A31)*(AL성적Data!AC:AC="WA"),0))=0,"",INDEX(AL성적Data!R:R,MATCH(1,(AL성적Data!A:A=DB!A31)*(AL성적Data!AC:AC="WA"),0))),"")</f>
        <v/>
      </c>
      <c r="Y31" s="137" t="str">
        <f t="array" ref="Y31">IFERROR(IF(INDEX(AL성적Data!S:S,MATCH(1,(AL성적Data!A:A=DB!A31)*(AL성적Data!AC:AC="WA"),0))=0,"",INDEX(AL성적Data!S:S,MATCH(1,(AL성적Data!A:A=DB!A31)*(AL성적Data!AC:AC="WA"),0))),"")</f>
        <v/>
      </c>
      <c r="Z31" s="137"/>
      <c r="AA31" s="137"/>
      <c r="AB31" s="137"/>
      <c r="AC31" s="137"/>
      <c r="AD31" s="139"/>
      <c r="AE31" s="150" t="str">
        <f>IFERROR(HYPERLINK(AX31,AE$1),"")</f>
        <v>성적서_에너지</v>
      </c>
      <c r="AF31" s="151" t="str">
        <f>IFERROR(HYPERLINK(AY31,AF$1),"")</f>
        <v/>
      </c>
      <c r="AG31" s="151" t="str">
        <f>IFERROR(HYPERLINK(AZ31,AG$1),"")</f>
        <v/>
      </c>
      <c r="AH31" s="135"/>
      <c r="AI31" s="135"/>
      <c r="AJ31" s="135"/>
      <c r="AK31" s="135"/>
      <c r="AL31" s="152"/>
      <c r="AM31" s="140" t="str">
        <f>IFERROR(IF(BG31="","",HYPERLINK(BG31,AM$1)),"")</f>
        <v>도면_단면dwg</v>
      </c>
      <c r="AN31" s="140" t="str">
        <f>IFERROR(IF(BH31="","",HYPERLINK(BH31,AN$1)),"")</f>
        <v/>
      </c>
      <c r="AO31" s="140" t="str">
        <f>IFERROR(IF(BI31="","",HYPERLINK(BI31,AO$1)),"")</f>
        <v/>
      </c>
      <c r="AP31" s="140" t="str">
        <f>IFERROR(IF(BJ31="","",HYPERLINK(BJ31,AP$1)),"")</f>
        <v/>
      </c>
      <c r="AQ31" s="140" t="str">
        <f>IFERROR(IF(BK31="","",HYPERLINK(BK31,AQ$1)),"")</f>
        <v/>
      </c>
      <c r="AR31" s="140" t="str">
        <f>IFERROR(IF(BL31="","",HYPERLINK(BL31,AR$1)),"")</f>
        <v/>
      </c>
      <c r="AS31" s="140" t="str">
        <f>IFERROR(IF(BM31="","",HYPERLINK(BM31,AS$1)),"")</f>
        <v/>
      </c>
      <c r="AT31" s="140" t="str">
        <f>IFERROR(IF(BN31="","",HYPERLINK(BN31,AT$1)),"")</f>
        <v/>
      </c>
      <c r="AU31" s="141" t="str">
        <f>IFERROR(IF(BO31="","",HYPERLINK(BO31,AU$1)),"")</f>
        <v/>
      </c>
      <c r="AV31" s="140" t="str">
        <f>IFERROR(IF(BP31="","",HYPERLINK(BP31,AV$1)),"")</f>
        <v/>
      </c>
      <c r="AX31" s="130" t="str">
        <f t="array" ref="AX31">INDEX(AL성적Data!AF:AF,MATCH(1,(AL성적Data!A:A=DB!A31)*(AL성적Data!AC:AC="TW"),0))</f>
        <v>http://www.lxhausys.co.kr/popup/rn/download/downloadPopup.jsp?from=alwindow&amp;uu=/upload/alwindow/data/TW-E9-ATH80(SMART)-343FGEE2R5.pdf</v>
      </c>
      <c r="AY31" s="130" t="e">
        <f t="array" ref="AY31">INDEX(AL성적Data!AF:AF,MATCH(1,(AL성적Data!A:A=DB!A31)*(AL성적Data!AC:AC="TA"),0))</f>
        <v>#N/A</v>
      </c>
      <c r="AZ31" s="130" t="e">
        <f t="array" ref="AZ31">INDEX(AL성적Data!AF:AF,MATCH(1,(AL성적Data!A:A=DB!A31)*(AL성적Data!AC:AC="WA"),0))</f>
        <v>#N/A</v>
      </c>
      <c r="BA31" s="130"/>
      <c r="BB31" s="130"/>
      <c r="BC31" s="130"/>
      <c r="BD31" s="130"/>
      <c r="BE31" s="130"/>
      <c r="BF31" s="130"/>
      <c r="BG31" s="135" t="str">
        <f>IF(VLOOKUP($C31,AL제품Data!$A$2:$AL$200,28,0)="","",VLOOKUP($C31,AL제품Data!$A$2:$AL$200,28,0))</f>
        <v>http://www.lxhausys.co.kr/popup/rn/download/downloadPopup.jsp?from=alwindow&amp;uu=/upload/alwindow/data/E9-ATH80(SMART)_SEC.dwg</v>
      </c>
      <c r="BH31" s="135" t="str">
        <f>IF(VLOOKUP($C31,AL제품Data!$A$2:$AL$200,29,0)="","",VLOOKUP($C31,AL제품Data!$A$2:$AL$200,29,0))</f>
        <v/>
      </c>
      <c r="BI31" s="135" t="str">
        <f>IF(VLOOKUP($C31,AL제품Data!$A$2:$AL$100,30,0)="","",VLOOKUP($C31,AL제품Data!$A$2:$AL$100,30,0))</f>
        <v/>
      </c>
      <c r="BJ31" s="135"/>
      <c r="BK31" s="135"/>
      <c r="BL31" s="135"/>
      <c r="BM31" s="135"/>
      <c r="BN31" s="135"/>
      <c r="BO31" s="135" t="str">
        <f>IF(VLOOKUP($C31,AL제품Data!$A$2:$AL$100,36,0)="","",VLOOKUP($C31,AL제품Data!$A$2:$AL$100,36,0))</f>
        <v/>
      </c>
      <c r="BP31" s="135"/>
      <c r="BQ31" s="135" t="str">
        <f>IF(VLOOKUP($C31,AL제품Data!$A$2:$AL$100,38,0)="","",VLOOKUP($C31,AL제품Data!$A$2:$AL$100,38,0))</f>
        <v/>
      </c>
      <c r="BR31" s="130"/>
      <c r="BS31" s="130"/>
    </row>
    <row r="32" spans="1:71" s="112" customFormat="1" ht="20.25" customHeight="1" thickBot="1">
      <c r="A32" s="130" t="s">
        <v>1288</v>
      </c>
      <c r="B32" s="158">
        <v>8</v>
      </c>
      <c r="C32" s="132" t="s">
        <v>1298</v>
      </c>
      <c r="D32" s="133" t="str">
        <f>VLOOKUP($C32,AL제품Data!$A$2:$K$117,2,0)</f>
        <v>AL</v>
      </c>
      <c r="E32" s="133" t="str">
        <f>VLOOKUP($C32,AL제품Data!$A$2:$K$300,3,0)</f>
        <v>실내면,발코니면</v>
      </c>
      <c r="F32" s="133" t="str">
        <f>VLOOKUP($C32,AL제품Data!$A$2:$K$300,4,0)</f>
        <v>Top Hung(여닫이)</v>
      </c>
      <c r="G32" s="133" t="str">
        <f>VLOOKUP($C32,AL제품Data!$A$2:$K$300,5,0)</f>
        <v>시스템창</v>
      </c>
      <c r="H32" s="133" t="str">
        <f>VLOOKUP($C32,AL제품Data!$A$2:$K$300,6,0)</f>
        <v>Eurosystem9 AL</v>
      </c>
      <c r="I32" s="133" t="str">
        <f>VLOOKUP($C32,AL제품Data!$A$2:$K$300,7,0)</f>
        <v>유로시스템9 알루미늄</v>
      </c>
      <c r="J32" s="133" t="str">
        <f>VLOOKUP($C32,AL제품Data!$A$2:$K$300,8,0)</f>
        <v>TH단창</v>
      </c>
      <c r="K32" s="133">
        <f>VLOOKUP($C32,AL제품Data!$A$2:$K$300,9,0)</f>
        <v>80</v>
      </c>
      <c r="L32" s="133" t="str">
        <f>VLOOKUP($C32,AL제품Data!$A$2:$K$300,10,0)</f>
        <v>입면분할가능</v>
      </c>
      <c r="M32" s="133" t="str">
        <f>VLOOKUP($C32,AL제품Data!$A$2:$K$300,11,0)</f>
        <v>전체</v>
      </c>
      <c r="N32" s="134" t="str">
        <f>IFERROR(VLOOKUP($C32,AL제품Data!$A$2:$K$117,12,0),"")</f>
        <v/>
      </c>
      <c r="O32" s="130" t="str">
        <f>IF(VLOOKUP($A32,AL성적Data!$A$2:$AB$309,7,0)=0,"",VLOOKUP($A32,AL성적Data!$A$2:$AB$309,7,0))</f>
        <v>24mm(5일반+14아르곤+5수퍼로이)</v>
      </c>
      <c r="P32" s="135" t="str">
        <f>IF(VLOOKUP($A32,AL성적Data!$A$2:$AB$309,8,0)=0,"",VLOOKUP($A32,AL성적Data!$A$2:$AB$309,8,0))</f>
        <v/>
      </c>
      <c r="Q32" s="135" t="str">
        <f>IF(VLOOKUP($A32,AL성적Data!$A$2:$AB$309,9,0)=0,"",VLOOKUP($A32,AL성적Data!$A$2:$AB$309,9,0))</f>
        <v/>
      </c>
      <c r="R32" s="136" t="str">
        <f>IF(VLOOKUP($A32,AL성적Data!$A$2:$AB$309,10,0)=0,"",VLOOKUP($A32,AL성적Data!$A$2:$AB$309,10,0))</f>
        <v/>
      </c>
      <c r="S32" s="137" t="str">
        <f t="array" ref="S32">IFERROR(INDEX(AL성적Data!K:K,MATCH(1,(AL성적Data!A:A=DB!A32)*(AL성적Data!AC:AC="TW"),0)),"")</f>
        <v>3등급</v>
      </c>
      <c r="T32" s="138">
        <f t="array" ref="T32">IFERROR(INDEX(AL성적Data!M:M,MATCH(1,(AL성적Data!A:A=DB!A32)*(AL성적Data!AC:AC="TW"),0)),"")</f>
        <v>1.595</v>
      </c>
      <c r="U32" s="137" t="str">
        <f t="array" ref="U32">IFERROR(INDEX(AL성적Data!N:N,MATCH(1,(AL성적Data!A:A=DB!A32)*(AL성적Data!AC:AC="TW"),0)),"")</f>
        <v>3등급</v>
      </c>
      <c r="V32" s="137" t="str">
        <f t="array" ref="V32">IFERROR(INDEX(AL성적Data!O:O,MATCH(1,(AL성적Data!A:A=DB!A32)*(AL성적Data!AC:AC="TA"),0)),"")</f>
        <v/>
      </c>
      <c r="W32" s="137" t="str">
        <f t="array" ref="W32">IFERROR(IF(INDEX(AL성적Data!Q:Q,MATCH(1,(AL성적Data!A:A=DB!A32)*(AL성적Data!AC:AC="WA"),0))=0,"",INDEX(AL성적Data!Q:Q,MATCH(1,(AL성적Data!A:A=DB!A32)*(AL성적Data!AC:AC="WA"),0))),"")</f>
        <v/>
      </c>
      <c r="X32" s="137" t="str">
        <f t="array" ref="X32">IFERROR(IF(INDEX(AL성적Data!R:R,MATCH(1,(AL성적Data!A:A=DB!A32)*(AL성적Data!AC:AC="WA"),0))=0,"",INDEX(AL성적Data!R:R,MATCH(1,(AL성적Data!A:A=DB!A32)*(AL성적Data!AC:AC="WA"),0))),"")</f>
        <v/>
      </c>
      <c r="Y32" s="137" t="str">
        <f t="array" ref="Y32">IFERROR(IF(INDEX(AL성적Data!S:S,MATCH(1,(AL성적Data!A:A=DB!A32)*(AL성적Data!AC:AC="WA"),0))=0,"",INDEX(AL성적Data!S:S,MATCH(1,(AL성적Data!A:A=DB!A32)*(AL성적Data!AC:AC="WA"),0))),"")</f>
        <v/>
      </c>
      <c r="Z32" s="137"/>
      <c r="AA32" s="137"/>
      <c r="AB32" s="137"/>
      <c r="AC32" s="137"/>
      <c r="AD32" s="139"/>
      <c r="AE32" s="150" t="str">
        <f>IFERROR(HYPERLINK(AX32,AE$1),"")</f>
        <v>성적서_에너지</v>
      </c>
      <c r="AF32" s="151" t="str">
        <f>IFERROR(HYPERLINK(AY32,AF$1),"")</f>
        <v/>
      </c>
      <c r="AG32" s="151" t="str">
        <f>IFERROR(HYPERLINK(AZ32,AG$1),"")</f>
        <v/>
      </c>
      <c r="AH32" s="135"/>
      <c r="AI32" s="135"/>
      <c r="AJ32" s="135"/>
      <c r="AK32" s="135"/>
      <c r="AL32" s="152"/>
      <c r="AM32" s="140" t="str">
        <f>IFERROR(IF(BG32="","",HYPERLINK(BG32,AM$1)),"")</f>
        <v>도면_단면dwg</v>
      </c>
      <c r="AN32" s="140" t="str">
        <f>IFERROR(IF(BH32="","",HYPERLINK(BH32,AN$1)),"")</f>
        <v/>
      </c>
      <c r="AO32" s="140" t="str">
        <f>IFERROR(IF(BI32="","",HYPERLINK(BI32,AO$1)),"")</f>
        <v/>
      </c>
      <c r="AP32" s="140" t="str">
        <f>IFERROR(IF(BJ32="","",HYPERLINK(BJ32,AP$1)),"")</f>
        <v/>
      </c>
      <c r="AQ32" s="140" t="str">
        <f>IFERROR(IF(BK32="","",HYPERLINK(BK32,AQ$1)),"")</f>
        <v/>
      </c>
      <c r="AR32" s="140" t="str">
        <f>IFERROR(IF(BL32="","",HYPERLINK(BL32,AR$1)),"")</f>
        <v/>
      </c>
      <c r="AS32" s="140" t="str">
        <f>IFERROR(IF(BM32="","",HYPERLINK(BM32,AS$1)),"")</f>
        <v/>
      </c>
      <c r="AT32" s="140" t="str">
        <f>IFERROR(IF(BN32="","",HYPERLINK(BN32,AT$1)),"")</f>
        <v/>
      </c>
      <c r="AU32" s="141" t="str">
        <f>IFERROR(IF(BO32="","",HYPERLINK(BO32,AU$1)),"")</f>
        <v/>
      </c>
      <c r="AV32" s="140" t="str">
        <f>IFERROR(IF(BP32="","",HYPERLINK(BP32,AV$1)),"")</f>
        <v/>
      </c>
      <c r="AX32" s="130" t="str">
        <f t="array" ref="AX32">INDEX(AL성적Data!AF:AF,MATCH(1,(AL성적Data!A:A=DB!A32)*(AL성적Data!AC:AC="TW"),0))</f>
        <v>http://www.lxhausys.co.kr/popup/rn/download/downloadPopup.jsp?from=alwindow&amp;uu=/upload/alwindow/data/TW-E9-ATH80(SMART)-224FFGS1R5.pdf</v>
      </c>
      <c r="AY32" s="130" t="e">
        <f t="array" ref="AY32">INDEX(AL성적Data!AF:AF,MATCH(1,(AL성적Data!A:A=DB!A32)*(AL성적Data!AC:AC="TA"),0))</f>
        <v>#N/A</v>
      </c>
      <c r="AZ32" s="130" t="e">
        <f t="array" ref="AZ32">INDEX(AL성적Data!AF:AF,MATCH(1,(AL성적Data!A:A=DB!A32)*(AL성적Data!AC:AC="WA"),0))</f>
        <v>#N/A</v>
      </c>
      <c r="BA32" s="130"/>
      <c r="BB32" s="130"/>
      <c r="BC32" s="130"/>
      <c r="BD32" s="130"/>
      <c r="BE32" s="130"/>
      <c r="BF32" s="130"/>
      <c r="BG32" s="135" t="str">
        <f>IF(VLOOKUP($C32,AL제품Data!$A$2:$AL$200,28,0)="","",VLOOKUP($C32,AL제품Data!$A$2:$AL$200,28,0))</f>
        <v>http://www.lxhausys.co.kr/popup/rn/download/downloadPopup.jsp?from=alwindow&amp;uu=/upload/alwindow/data/E9-ATH80(SMART)_SEC.dwg</v>
      </c>
      <c r="BH32" s="135" t="str">
        <f>IF(VLOOKUP($C32,AL제품Data!$A$2:$AL$200,29,0)="","",VLOOKUP($C32,AL제품Data!$A$2:$AL$200,29,0))</f>
        <v/>
      </c>
      <c r="BI32" s="135" t="str">
        <f>IF(VLOOKUP($C32,AL제품Data!$A$2:$AL$100,30,0)="","",VLOOKUP($C32,AL제품Data!$A$2:$AL$100,30,0))</f>
        <v/>
      </c>
      <c r="BJ32" s="135"/>
      <c r="BK32" s="135"/>
      <c r="BL32" s="135"/>
      <c r="BM32" s="135"/>
      <c r="BN32" s="135"/>
      <c r="BO32" s="135" t="str">
        <f>IF(VLOOKUP($C32,AL제품Data!$A$2:$AL$100,36,0)="","",VLOOKUP($C32,AL제품Data!$A$2:$AL$100,36,0))</f>
        <v/>
      </c>
      <c r="BP32" s="135"/>
      <c r="BQ32" s="135" t="str">
        <f>IF(VLOOKUP($C32,AL제품Data!$A$2:$AL$100,38,0)="","",VLOOKUP($C32,AL제품Data!$A$2:$AL$100,38,0))</f>
        <v/>
      </c>
      <c r="BR32" s="130"/>
      <c r="BS32" s="130"/>
    </row>
    <row r="33" spans="1:71" s="112" customFormat="1" ht="20.25" customHeight="1" thickBot="1">
      <c r="A33" s="130" t="s">
        <v>1289</v>
      </c>
      <c r="B33" s="158">
        <v>1</v>
      </c>
      <c r="C33" s="132" t="s">
        <v>917</v>
      </c>
      <c r="D33" s="133" t="str">
        <f>VLOOKUP($C33,AL제품Data!$A$2:$K$117,2,0)</f>
        <v>AL</v>
      </c>
      <c r="E33" s="133" t="str">
        <f>VLOOKUP($C33,AL제품Data!$A$2:$K$300,3,0)</f>
        <v>실내면,발코니면</v>
      </c>
      <c r="F33" s="133" t="str">
        <f>VLOOKUP($C33,AL제품Data!$A$2:$K$300,4,0)</f>
        <v>Top Hung(여닫이)</v>
      </c>
      <c r="G33" s="133" t="str">
        <f>VLOOKUP($C33,AL제품Data!$A$2:$K$300,5,0)</f>
        <v>시스템창</v>
      </c>
      <c r="H33" s="133" t="str">
        <f>VLOOKUP($C33,AL제품Data!$A$2:$K$300,6,0)</f>
        <v>Eurosystem9 AL</v>
      </c>
      <c r="I33" s="133" t="str">
        <f>VLOOKUP($C33,AL제품Data!$A$2:$K$300,7,0)</f>
        <v>유로시스템9 알루미늄</v>
      </c>
      <c r="J33" s="133" t="str">
        <f>VLOOKUP($C33,AL제품Data!$A$2:$K$300,8,0)</f>
        <v>THSH단창</v>
      </c>
      <c r="K33" s="133">
        <f>VLOOKUP($C33,AL제품Data!$A$2:$K$300,9,0)</f>
        <v>90</v>
      </c>
      <c r="L33" s="133" t="str">
        <f>VLOOKUP($C33,AL제품Data!$A$2:$K$300,10,0)</f>
        <v>입면분할가능</v>
      </c>
      <c r="M33" s="133" t="str">
        <f>VLOOKUP($C33,AL제품Data!$A$2:$K$300,11,0)</f>
        <v>전체</v>
      </c>
      <c r="N33" s="134" t="str">
        <f>IFERROR(VLOOKUP($C33,AL제품Data!$A$2:$K$117,12,0),"")</f>
        <v/>
      </c>
      <c r="O33" s="130" t="str">
        <f>IF(VLOOKUP($A33,AL성적Data!$A$2:$AB$309,7,0)=0,"",VLOOKUP($A33,AL성적Data!$A$2:$AB$309,7,0))</f>
        <v>43mm(5일반+14아르곤+5더블로이+14아르곤+5더블로이)</v>
      </c>
      <c r="P33" s="135" t="str">
        <f>IF(VLOOKUP($A33,AL성적Data!$A$2:$AB$309,8,0)=0,"",VLOOKUP($A33,AL성적Data!$A$2:$AB$309,8,0))</f>
        <v/>
      </c>
      <c r="Q33" s="135" t="str">
        <f>IF(VLOOKUP($A33,AL성적Data!$A$2:$AB$309,9,0)=0,"",VLOOKUP($A33,AL성적Data!$A$2:$AB$309,9,0))</f>
        <v/>
      </c>
      <c r="R33" s="136" t="str">
        <f>IF(VLOOKUP($A33,AL성적Data!$A$2:$AB$309,10,0)=0,"",VLOOKUP($A33,AL성적Data!$A$2:$AB$309,10,0))</f>
        <v/>
      </c>
      <c r="S33" s="137" t="str">
        <f t="array" ref="S33">IFERROR(INDEX(AL성적Data!K:K,MATCH(1,(AL성적Data!A:A=DB!A33)*(AL성적Data!AC:AC="TW"),0)),"")</f>
        <v>1등급</v>
      </c>
      <c r="T33" s="138">
        <f t="array" ref="T33">IFERROR(INDEX(AL성적Data!M:M,MATCH(1,(AL성적Data!A:A=DB!A33)*(AL성적Data!AC:AC="TW"),0)),"")</f>
        <v>0.97660000000000002</v>
      </c>
      <c r="U33" s="137" t="str">
        <f t="array" ref="U33">IFERROR(INDEX(AL성적Data!N:N,MATCH(1,(AL성적Data!A:A=DB!A33)*(AL성적Data!AC:AC="TW"),0)),"")</f>
        <v>1등급</v>
      </c>
      <c r="V33" s="137" t="str">
        <f t="array" ref="V33">IFERROR(INDEX(AL성적Data!O:O,MATCH(1,(AL성적Data!A:A=DB!A33)*(AL성적Data!AC:AC="TA"),0)),"")</f>
        <v/>
      </c>
      <c r="W33" s="137" t="str">
        <f t="array" ref="W33">IFERROR(IF(INDEX(AL성적Data!Q:Q,MATCH(1,(AL성적Data!A:A=DB!A33)*(AL성적Data!AC:AC="WA"),0))=0,"",INDEX(AL성적Data!Q:Q,MATCH(1,(AL성적Data!A:A=DB!A33)*(AL성적Data!AC:AC="WA"),0))),"")</f>
        <v/>
      </c>
      <c r="X33" s="137" t="str">
        <f t="array" ref="X33">IFERROR(IF(INDEX(AL성적Data!R:R,MATCH(1,(AL성적Data!A:A=DB!A33)*(AL성적Data!AC:AC="WA"),0))=0,"",INDEX(AL성적Data!R:R,MATCH(1,(AL성적Data!A:A=DB!A33)*(AL성적Data!AC:AC="WA"),0))),"")</f>
        <v/>
      </c>
      <c r="Y33" s="137" t="str">
        <f t="array" ref="Y33">IFERROR(IF(INDEX(AL성적Data!S:S,MATCH(1,(AL성적Data!A:A=DB!A33)*(AL성적Data!AC:AC="WA"),0))=0,"",INDEX(AL성적Data!S:S,MATCH(1,(AL성적Data!A:A=DB!A33)*(AL성적Data!AC:AC="WA"),0))),"")</f>
        <v/>
      </c>
      <c r="Z33" s="137"/>
      <c r="AA33" s="137"/>
      <c r="AB33" s="137"/>
      <c r="AC33" s="137"/>
      <c r="AD33" s="139"/>
      <c r="AE33" s="150" t="str">
        <f>IFERROR(HYPERLINK(AX33,AE$1),"")</f>
        <v>성적서_에너지</v>
      </c>
      <c r="AF33" s="151" t="str">
        <f>IFERROR(HYPERLINK(AY33,AF$1),"")</f>
        <v/>
      </c>
      <c r="AG33" s="151" t="str">
        <f>IFERROR(HYPERLINK(AZ33,AG$1),"")</f>
        <v/>
      </c>
      <c r="AH33" s="135"/>
      <c r="AI33" s="135"/>
      <c r="AJ33" s="135"/>
      <c r="AK33" s="135"/>
      <c r="AL33" s="152"/>
      <c r="AM33" s="140" t="str">
        <f>IFERROR(IF(BG33="","",HYPERLINK(BG33,AM$1)),"")</f>
        <v>도면_단면dwg</v>
      </c>
      <c r="AN33" s="140" t="str">
        <f>IFERROR(IF(BH33="","",HYPERLINK(BH33,AN$1)),"")</f>
        <v/>
      </c>
      <c r="AO33" s="140" t="str">
        <f>IFERROR(IF(BI33="","",HYPERLINK(BI33,AO$1)),"")</f>
        <v/>
      </c>
      <c r="AP33" s="140" t="str">
        <f>IFERROR(IF(BJ33="","",HYPERLINK(BJ33,AP$1)),"")</f>
        <v/>
      </c>
      <c r="AQ33" s="140" t="str">
        <f>IFERROR(IF(BK33="","",HYPERLINK(BK33,AQ$1)),"")</f>
        <v/>
      </c>
      <c r="AR33" s="140" t="str">
        <f>IFERROR(IF(BL33="","",HYPERLINK(BL33,AR$1)),"")</f>
        <v/>
      </c>
      <c r="AS33" s="140" t="str">
        <f>IFERROR(IF(BM33="","",HYPERLINK(BM33,AS$1)),"")</f>
        <v/>
      </c>
      <c r="AT33" s="140" t="str">
        <f>IFERROR(IF(BN33="","",HYPERLINK(BN33,AT$1)),"")</f>
        <v/>
      </c>
      <c r="AU33" s="141" t="str">
        <f>IFERROR(IF(BO33="","",HYPERLINK(BO33,AU$1)),"")</f>
        <v>리플렛</v>
      </c>
      <c r="AV33" s="140" t="str">
        <f>IFERROR(IF(BP33="","",HYPERLINK(BP33,AV$1)),"")</f>
        <v/>
      </c>
      <c r="AX33" s="130" t="str">
        <f t="array" ref="AX33">INDEX(AL성적Data!AF:AF,MATCH(1,(AL성적Data!A:A=DB!A33)*(AL성적Data!AC:AC="TW"),0))</f>
        <v>http://www.lxhausys.co.kr/popup/rn/download/downloadPopup.jsp?from=alwindow&amp;uu=/upload/alwindow/data/TW-E9-ATHSH90-343FGDD2R5.pdf</v>
      </c>
      <c r="AY33" s="130" t="e">
        <f t="array" ref="AY33">INDEX(AL성적Data!AF:AF,MATCH(1,(AL성적Data!A:A=DB!A33)*(AL성적Data!AC:AC="TA"),0))</f>
        <v>#N/A</v>
      </c>
      <c r="AZ33" s="130" t="e">
        <f t="array" ref="AZ33">INDEX(AL성적Data!AF:AF,MATCH(1,(AL성적Data!A:A=DB!A33)*(AL성적Data!AC:AC="WA"),0))</f>
        <v>#N/A</v>
      </c>
      <c r="BA33" s="130"/>
      <c r="BB33" s="130"/>
      <c r="BC33" s="130"/>
      <c r="BD33" s="130"/>
      <c r="BE33" s="130"/>
      <c r="BF33" s="130"/>
      <c r="BG33" s="135" t="str">
        <f>IF(VLOOKUP($C33,AL제품Data!$A$2:$AL$200,28,0)="","",VLOOKUP($C33,AL제품Data!$A$2:$AL$200,28,0))</f>
        <v>http://www.lxhausys.co.kr/popup/rn/download/downloadPopup.jsp?from=alwindow&amp;uu=/upload/alwindow/data/E9-ATHSH90_SEC.dwg</v>
      </c>
      <c r="BH33" s="135" t="str">
        <f>IF(VLOOKUP($C33,AL제품Data!$A$2:$AL$200,29,0)="","",VLOOKUP($C33,AL제품Data!$A$2:$AL$200,29,0))</f>
        <v/>
      </c>
      <c r="BI33" s="135" t="str">
        <f>IF(VLOOKUP($C33,AL제품Data!$A$2:$AL$100,30,0)="","",VLOOKUP($C33,AL제품Data!$A$2:$AL$100,30,0))</f>
        <v/>
      </c>
      <c r="BJ33" s="135"/>
      <c r="BK33" s="135"/>
      <c r="BL33" s="135"/>
      <c r="BM33" s="135"/>
      <c r="BN33" s="135"/>
      <c r="BO33" s="135" t="str">
        <f>IF(VLOOKUP($C33,AL제품Data!$A$2:$AL$100,36,0)="","",VLOOKUP($C33,AL제품Data!$A$2:$AL$100,36,0))</f>
        <v>http://www.lxhausys.co.kr/popup/rn/download/downloadPopup.jsp?from=alwindow&amp;uu=/upload/alwindow/data/E9-ATHSH90_REFLET.pdf</v>
      </c>
      <c r="BP33" s="135"/>
      <c r="BQ33" s="135" t="str">
        <f>IF(VLOOKUP($C33,AL제품Data!$A$2:$AL$100,38,0)="","",VLOOKUP($C33,AL제품Data!$A$2:$AL$100,38,0))</f>
        <v/>
      </c>
      <c r="BR33" s="130"/>
      <c r="BS33" s="130"/>
    </row>
    <row r="34" spans="1:71" s="112" customFormat="1" ht="20.25" customHeight="1" thickBot="1">
      <c r="A34" s="130" t="s">
        <v>954</v>
      </c>
      <c r="B34" s="158">
        <v>2</v>
      </c>
      <c r="C34" s="132" t="s">
        <v>917</v>
      </c>
      <c r="D34" s="133" t="str">
        <f>VLOOKUP($C34,AL제품Data!$A$2:$K$117,2,0)</f>
        <v>AL</v>
      </c>
      <c r="E34" s="133" t="str">
        <f>VLOOKUP($C34,AL제품Data!$A$2:$K$300,3,0)</f>
        <v>실내면,발코니면</v>
      </c>
      <c r="F34" s="133" t="str">
        <f>VLOOKUP($C34,AL제품Data!$A$2:$K$300,4,0)</f>
        <v>Top Hung(여닫이)</v>
      </c>
      <c r="G34" s="133" t="str">
        <f>VLOOKUP($C34,AL제품Data!$A$2:$K$300,5,0)</f>
        <v>시스템창</v>
      </c>
      <c r="H34" s="133" t="str">
        <f>VLOOKUP($C34,AL제품Data!$A$2:$K$300,6,0)</f>
        <v>Eurosystem9 AL</v>
      </c>
      <c r="I34" s="133" t="str">
        <f>VLOOKUP($C34,AL제품Data!$A$2:$K$300,7,0)</f>
        <v>유로시스템9 알루미늄</v>
      </c>
      <c r="J34" s="133" t="str">
        <f>VLOOKUP($C34,AL제품Data!$A$2:$K$300,8,0)</f>
        <v>THSH단창</v>
      </c>
      <c r="K34" s="133">
        <f>VLOOKUP($C34,AL제품Data!$A$2:$K$300,9,0)</f>
        <v>90</v>
      </c>
      <c r="L34" s="133" t="str">
        <f>VLOOKUP($C34,AL제품Data!$A$2:$K$300,10,0)</f>
        <v>입면분할가능</v>
      </c>
      <c r="M34" s="133" t="str">
        <f>VLOOKUP($C34,AL제품Data!$A$2:$K$300,11,0)</f>
        <v>전체</v>
      </c>
      <c r="N34" s="134" t="str">
        <f>IFERROR(VLOOKUP($C34,AL제품Data!$A$2:$K$117,12,0),"")</f>
        <v/>
      </c>
      <c r="O34" s="130" t="str">
        <f>IF(VLOOKUP($A34,AL성적Data!$A$2:$AB$309,7,0)=0,"",VLOOKUP($A34,AL성적Data!$A$2:$AB$309,7,0))</f>
        <v>43mm(5일반+14아르곤+5수퍼로이+14아르곤+5수퍼로이)</v>
      </c>
      <c r="P34" s="135" t="str">
        <f>IF(VLOOKUP($A34,AL성적Data!$A$2:$AB$309,8,0)=0,"",VLOOKUP($A34,AL성적Data!$A$2:$AB$309,8,0))</f>
        <v/>
      </c>
      <c r="Q34" s="135" t="str">
        <f>IF(VLOOKUP($A34,AL성적Data!$A$2:$AB$309,9,0)=0,"",VLOOKUP($A34,AL성적Data!$A$2:$AB$309,9,0))</f>
        <v/>
      </c>
      <c r="R34" s="136" t="str">
        <f>IF(VLOOKUP($A34,AL성적Data!$A$2:$AB$309,10,0)=0,"",VLOOKUP($A34,AL성적Data!$A$2:$AB$309,10,0))</f>
        <v/>
      </c>
      <c r="S34" s="137" t="str">
        <f t="array" ref="S34">IFERROR(INDEX(AL성적Data!K:K,MATCH(1,(AL성적Data!A:A=DB!A34)*(AL성적Data!AC:AC="TW"),0)),"")</f>
        <v>2등급</v>
      </c>
      <c r="T34" s="138">
        <f t="array" ref="T34">IFERROR(INDEX(AL성적Data!M:M,MATCH(1,(AL성적Data!A:A=DB!A34)*(AL성적Data!AC:AC="TW"),0)),"")</f>
        <v>1.2509999999999999</v>
      </c>
      <c r="U34" s="137" t="str">
        <f t="array" ref="U34">IFERROR(INDEX(AL성적Data!N:N,MATCH(1,(AL성적Data!A:A=DB!A34)*(AL성적Data!AC:AC="TW"),0)),"")</f>
        <v>1등급</v>
      </c>
      <c r="V34" s="137" t="str">
        <f t="array" ref="V34">IFERROR(INDEX(AL성적Data!O:O,MATCH(1,(AL성적Data!A:A=DB!A34)*(AL성적Data!AC:AC="TA"),0)),"")</f>
        <v/>
      </c>
      <c r="W34" s="137" t="str">
        <f t="array" ref="W34">IFERROR(IF(INDEX(AL성적Data!Q:Q,MATCH(1,(AL성적Data!A:A=DB!A34)*(AL성적Data!AC:AC="WA"),0))=0,"",INDEX(AL성적Data!Q:Q,MATCH(1,(AL성적Data!A:A=DB!A34)*(AL성적Data!AC:AC="WA"),0))),"")</f>
        <v/>
      </c>
      <c r="X34" s="137" t="str">
        <f t="array" ref="X34">IFERROR(IF(INDEX(AL성적Data!R:R,MATCH(1,(AL성적Data!A:A=DB!A34)*(AL성적Data!AC:AC="WA"),0))=0,"",INDEX(AL성적Data!R:R,MATCH(1,(AL성적Data!A:A=DB!A34)*(AL성적Data!AC:AC="WA"),0))),"")</f>
        <v/>
      </c>
      <c r="Y34" s="137" t="str">
        <f t="array" ref="Y34">IFERROR(IF(INDEX(AL성적Data!S:S,MATCH(1,(AL성적Data!A:A=DB!A34)*(AL성적Data!AC:AC="WA"),0))=0,"",INDEX(AL성적Data!S:S,MATCH(1,(AL성적Data!A:A=DB!A34)*(AL성적Data!AC:AC="WA"),0))),"")</f>
        <v/>
      </c>
      <c r="Z34" s="137"/>
      <c r="AA34" s="137"/>
      <c r="AB34" s="137"/>
      <c r="AC34" s="137"/>
      <c r="AD34" s="139"/>
      <c r="AE34" s="150" t="str">
        <f>IFERROR(HYPERLINK(AX34,AE$1),"")</f>
        <v>성적서_에너지</v>
      </c>
      <c r="AF34" s="151" t="str">
        <f>IFERROR(HYPERLINK(AY34,AF$1),"")</f>
        <v/>
      </c>
      <c r="AG34" s="151" t="str">
        <f>IFERROR(HYPERLINK(AZ34,AG$1),"")</f>
        <v/>
      </c>
      <c r="AH34" s="135"/>
      <c r="AI34" s="135"/>
      <c r="AJ34" s="135"/>
      <c r="AK34" s="135"/>
      <c r="AL34" s="152"/>
      <c r="AM34" s="140" t="str">
        <f>IFERROR(IF(BG34="","",HYPERLINK(BG34,AM$1)),"")</f>
        <v>도면_단면dwg</v>
      </c>
      <c r="AN34" s="140" t="str">
        <f>IFERROR(IF(BH34="","",HYPERLINK(BH34,AN$1)),"")</f>
        <v/>
      </c>
      <c r="AO34" s="140" t="str">
        <f>IFERROR(IF(BI34="","",HYPERLINK(BI34,AO$1)),"")</f>
        <v/>
      </c>
      <c r="AP34" s="140" t="str">
        <f>IFERROR(IF(BJ34="","",HYPERLINK(BJ34,AP$1)),"")</f>
        <v/>
      </c>
      <c r="AQ34" s="140" t="str">
        <f>IFERROR(IF(BK34="","",HYPERLINK(BK34,AQ$1)),"")</f>
        <v/>
      </c>
      <c r="AR34" s="140" t="str">
        <f>IFERROR(IF(BL34="","",HYPERLINK(BL34,AR$1)),"")</f>
        <v/>
      </c>
      <c r="AS34" s="140" t="str">
        <f>IFERROR(IF(BM34="","",HYPERLINK(BM34,AS$1)),"")</f>
        <v/>
      </c>
      <c r="AT34" s="140" t="str">
        <f>IFERROR(IF(BN34="","",HYPERLINK(BN34,AT$1)),"")</f>
        <v/>
      </c>
      <c r="AU34" s="141" t="str">
        <f>IFERROR(IF(BO34="","",HYPERLINK(BO34,AU$1)),"")</f>
        <v>리플렛</v>
      </c>
      <c r="AV34" s="140" t="str">
        <f>IFERROR(IF(BP34="","",HYPERLINK(BP34,AV$1)),"")</f>
        <v/>
      </c>
      <c r="AX34" s="130" t="str">
        <f t="array" ref="AX34">INDEX(AL성적Data!AF:AF,MATCH(1,(AL성적Data!A:A=DB!A34)*(AL성적Data!AC:AC="TW"),0))</f>
        <v>http://www.lxhausys.co.kr/popup/rn/download/downloadPopup.jsp?from=alwindow&amp;uu=/upload/alwindow/data/TW-E9-ATHSH90-343FGEE2R5.pdf</v>
      </c>
      <c r="AY34" s="130" t="e">
        <f t="array" ref="AY34">INDEX(AL성적Data!AF:AF,MATCH(1,(AL성적Data!A:A=DB!A34)*(AL성적Data!AC:AC="TA"),0))</f>
        <v>#N/A</v>
      </c>
      <c r="AZ34" s="130" t="e">
        <f t="array" ref="AZ34">INDEX(AL성적Data!AF:AF,MATCH(1,(AL성적Data!A:A=DB!A34)*(AL성적Data!AC:AC="WA"),0))</f>
        <v>#N/A</v>
      </c>
      <c r="BA34" s="130"/>
      <c r="BB34" s="130"/>
      <c r="BC34" s="130"/>
      <c r="BD34" s="130"/>
      <c r="BE34" s="130"/>
      <c r="BF34" s="130"/>
      <c r="BG34" s="135" t="str">
        <f>IF(VLOOKUP($C34,AL제품Data!$A$2:$AL$200,28,0)="","",VLOOKUP($C34,AL제품Data!$A$2:$AL$200,28,0))</f>
        <v>http://www.lxhausys.co.kr/popup/rn/download/downloadPopup.jsp?from=alwindow&amp;uu=/upload/alwindow/data/E9-ATHSH90_SEC.dwg</v>
      </c>
      <c r="BH34" s="135" t="str">
        <f>IF(VLOOKUP($C34,AL제품Data!$A$2:$AL$200,29,0)="","",VLOOKUP($C34,AL제품Data!$A$2:$AL$200,29,0))</f>
        <v/>
      </c>
      <c r="BI34" s="135" t="str">
        <f>IF(VLOOKUP($C34,AL제품Data!$A$2:$AL$100,30,0)="","",VLOOKUP($C34,AL제품Data!$A$2:$AL$100,30,0))</f>
        <v/>
      </c>
      <c r="BJ34" s="135"/>
      <c r="BK34" s="135"/>
      <c r="BL34" s="135"/>
      <c r="BM34" s="135"/>
      <c r="BN34" s="135"/>
      <c r="BO34" s="135" t="str">
        <f>IF(VLOOKUP($C34,AL제품Data!$A$2:$AL$100,36,0)="","",VLOOKUP($C34,AL제품Data!$A$2:$AL$100,36,0))</f>
        <v>http://www.lxhausys.co.kr/popup/rn/download/downloadPopup.jsp?from=alwindow&amp;uu=/upload/alwindow/data/E9-ATHSH90_REFLET.pdf</v>
      </c>
      <c r="BP34" s="135"/>
      <c r="BQ34" s="135" t="str">
        <f>IF(VLOOKUP($C34,AL제품Data!$A$2:$AL$100,38,0)="","",VLOOKUP($C34,AL제품Data!$A$2:$AL$100,38,0))</f>
        <v/>
      </c>
      <c r="BR34" s="130"/>
      <c r="BS34" s="130"/>
    </row>
    <row r="35" spans="1:71" s="112" customFormat="1" ht="20.25" customHeight="1" thickBot="1">
      <c r="A35" s="130" t="s">
        <v>955</v>
      </c>
      <c r="B35" s="158">
        <v>3</v>
      </c>
      <c r="C35" s="132" t="s">
        <v>917</v>
      </c>
      <c r="D35" s="133" t="str">
        <f>VLOOKUP($C35,AL제품Data!$A$2:$K$117,2,0)</f>
        <v>AL</v>
      </c>
      <c r="E35" s="133" t="str">
        <f>VLOOKUP($C35,AL제품Data!$A$2:$K$300,3,0)</f>
        <v>실내면,발코니면</v>
      </c>
      <c r="F35" s="133" t="str">
        <f>VLOOKUP($C35,AL제품Data!$A$2:$K$300,4,0)</f>
        <v>Top Hung(여닫이)</v>
      </c>
      <c r="G35" s="133" t="str">
        <f>VLOOKUP($C35,AL제품Data!$A$2:$K$300,5,0)</f>
        <v>시스템창</v>
      </c>
      <c r="H35" s="133" t="str">
        <f>VLOOKUP($C35,AL제품Data!$A$2:$K$300,6,0)</f>
        <v>Eurosystem9 AL</v>
      </c>
      <c r="I35" s="133" t="str">
        <f>VLOOKUP($C35,AL제품Data!$A$2:$K$300,7,0)</f>
        <v>유로시스템9 알루미늄</v>
      </c>
      <c r="J35" s="133" t="str">
        <f>VLOOKUP($C35,AL제품Data!$A$2:$K$300,8,0)</f>
        <v>THSH단창</v>
      </c>
      <c r="K35" s="133">
        <f>VLOOKUP($C35,AL제품Data!$A$2:$K$300,9,0)</f>
        <v>90</v>
      </c>
      <c r="L35" s="133" t="str">
        <f>VLOOKUP($C35,AL제품Data!$A$2:$K$300,10,0)</f>
        <v>입면분할가능</v>
      </c>
      <c r="M35" s="133" t="str">
        <f>VLOOKUP($C35,AL제품Data!$A$2:$K$300,11,0)</f>
        <v>전체</v>
      </c>
      <c r="N35" s="134" t="str">
        <f>IFERROR(VLOOKUP($C35,AL제품Data!$A$2:$K$117,12,0),"")</f>
        <v/>
      </c>
      <c r="O35" s="130" t="str">
        <f>IF(VLOOKUP($A35,AL성적Data!$A$2:$AB$309,7,0)=0,"",VLOOKUP($A35,AL성적Data!$A$2:$AB$309,7,0))</f>
        <v>24mm(5일반+14아르곤+5수퍼로이)</v>
      </c>
      <c r="P35" s="135" t="str">
        <f>IF(VLOOKUP($A35,AL성적Data!$A$2:$AB$309,8,0)=0,"",VLOOKUP($A35,AL성적Data!$A$2:$AB$309,8,0))</f>
        <v/>
      </c>
      <c r="Q35" s="135" t="str">
        <f>IF(VLOOKUP($A35,AL성적Data!$A$2:$AB$309,9,0)=0,"",VLOOKUP($A35,AL성적Data!$A$2:$AB$309,9,0))</f>
        <v/>
      </c>
      <c r="R35" s="136" t="str">
        <f>IF(VLOOKUP($A35,AL성적Data!$A$2:$AB$309,10,0)=0,"",VLOOKUP($A35,AL성적Data!$A$2:$AB$309,10,0))</f>
        <v/>
      </c>
      <c r="S35" s="137" t="str">
        <f t="array" ref="S35">IFERROR(INDEX(AL성적Data!K:K,MATCH(1,(AL성적Data!A:A=DB!A35)*(AL성적Data!AC:AC="TW"),0)),"")</f>
        <v>3등급</v>
      </c>
      <c r="T35" s="138">
        <f t="array" ref="T35">IFERROR(INDEX(AL성적Data!M:M,MATCH(1,(AL성적Data!A:A=DB!A35)*(AL성적Data!AC:AC="TW"),0)),"")</f>
        <v>1.6419999999999999</v>
      </c>
      <c r="U35" s="137" t="str">
        <f t="array" ref="U35">IFERROR(INDEX(AL성적Data!N:N,MATCH(1,(AL성적Data!A:A=DB!A35)*(AL성적Data!AC:AC="TW"),0)),"")</f>
        <v>1등급</v>
      </c>
      <c r="V35" s="137" t="str">
        <f t="array" ref="V35">IFERROR(INDEX(AL성적Data!O:O,MATCH(1,(AL성적Data!A:A=DB!A35)*(AL성적Data!AC:AC="TA"),0)),"")</f>
        <v/>
      </c>
      <c r="W35" s="137" t="str">
        <f t="array" ref="W35">IFERROR(IF(INDEX(AL성적Data!Q:Q,MATCH(1,(AL성적Data!A:A=DB!A35)*(AL성적Data!AC:AC="WA"),0))=0,"",INDEX(AL성적Data!Q:Q,MATCH(1,(AL성적Data!A:A=DB!A35)*(AL성적Data!AC:AC="WA"),0))),"")</f>
        <v/>
      </c>
      <c r="X35" s="137" t="str">
        <f t="array" ref="X35">IFERROR(IF(INDEX(AL성적Data!R:R,MATCH(1,(AL성적Data!A:A=DB!A35)*(AL성적Data!AC:AC="WA"),0))=0,"",INDEX(AL성적Data!R:R,MATCH(1,(AL성적Data!A:A=DB!A35)*(AL성적Data!AC:AC="WA"),0))),"")</f>
        <v/>
      </c>
      <c r="Y35" s="137" t="str">
        <f t="array" ref="Y35">IFERROR(IF(INDEX(AL성적Data!S:S,MATCH(1,(AL성적Data!A:A=DB!A35)*(AL성적Data!AC:AC="WA"),0))=0,"",INDEX(AL성적Data!S:S,MATCH(1,(AL성적Data!A:A=DB!A35)*(AL성적Data!AC:AC="WA"),0))),"")</f>
        <v/>
      </c>
      <c r="Z35" s="137"/>
      <c r="AA35" s="137"/>
      <c r="AB35" s="137"/>
      <c r="AC35" s="137"/>
      <c r="AD35" s="139"/>
      <c r="AE35" s="150" t="str">
        <f>IFERROR(HYPERLINK(AX35,AE$1),"")</f>
        <v>성적서_에너지</v>
      </c>
      <c r="AF35" s="151" t="str">
        <f>IFERROR(HYPERLINK(AY35,AF$1),"")</f>
        <v/>
      </c>
      <c r="AG35" s="151" t="str">
        <f>IFERROR(HYPERLINK(AZ35,AG$1),"")</f>
        <v/>
      </c>
      <c r="AH35" s="135"/>
      <c r="AI35" s="135"/>
      <c r="AJ35" s="135"/>
      <c r="AK35" s="135"/>
      <c r="AL35" s="152"/>
      <c r="AM35" s="140" t="str">
        <f>IFERROR(IF(BG35="","",HYPERLINK(BG35,AM$1)),"")</f>
        <v>도면_단면dwg</v>
      </c>
      <c r="AN35" s="140" t="str">
        <f>IFERROR(IF(BH35="","",HYPERLINK(BH35,AN$1)),"")</f>
        <v/>
      </c>
      <c r="AO35" s="140" t="str">
        <f>IFERROR(IF(BI35="","",HYPERLINK(BI35,AO$1)),"")</f>
        <v/>
      </c>
      <c r="AP35" s="140" t="str">
        <f>IFERROR(IF(BJ35="","",HYPERLINK(BJ35,AP$1)),"")</f>
        <v/>
      </c>
      <c r="AQ35" s="140" t="str">
        <f>IFERROR(IF(BK35="","",HYPERLINK(BK35,AQ$1)),"")</f>
        <v/>
      </c>
      <c r="AR35" s="140" t="str">
        <f>IFERROR(IF(BL35="","",HYPERLINK(BL35,AR$1)),"")</f>
        <v/>
      </c>
      <c r="AS35" s="140" t="str">
        <f>IFERROR(IF(BM35="","",HYPERLINK(BM35,AS$1)),"")</f>
        <v/>
      </c>
      <c r="AT35" s="140" t="str">
        <f>IFERROR(IF(BN35="","",HYPERLINK(BN35,AT$1)),"")</f>
        <v/>
      </c>
      <c r="AU35" s="141" t="str">
        <f>IFERROR(IF(BO35="","",HYPERLINK(BO35,AU$1)),"")</f>
        <v>리플렛</v>
      </c>
      <c r="AV35" s="140" t="str">
        <f>IFERROR(IF(BP35="","",HYPERLINK(BP35,AV$1)),"")</f>
        <v/>
      </c>
      <c r="AX35" s="130" t="str">
        <f t="array" ref="AX35">INDEX(AL성적Data!AF:AF,MATCH(1,(AL성적Data!A:A=DB!A35)*(AL성적Data!AC:AC="TW"),0))</f>
        <v>http://www.lxhausys.co.kr/popup/rn/download/downloadPopup.jsp?from=alwindow&amp;uu=/upload/alwindow/data/TW-E9-ATHSH90-224FFGE1R5.pdf</v>
      </c>
      <c r="AY35" s="130" t="e">
        <f t="array" ref="AY35">INDEX(AL성적Data!AF:AF,MATCH(1,(AL성적Data!A:A=DB!A35)*(AL성적Data!AC:AC="TA"),0))</f>
        <v>#N/A</v>
      </c>
      <c r="AZ35" s="130" t="e">
        <f t="array" ref="AZ35">INDEX(AL성적Data!AF:AF,MATCH(1,(AL성적Data!A:A=DB!A35)*(AL성적Data!AC:AC="WA"),0))</f>
        <v>#N/A</v>
      </c>
      <c r="BA35" s="130"/>
      <c r="BB35" s="130"/>
      <c r="BC35" s="130"/>
      <c r="BD35" s="130"/>
      <c r="BE35" s="130"/>
      <c r="BF35" s="130"/>
      <c r="BG35" s="135" t="str">
        <f>IF(VLOOKUP($C35,AL제품Data!$A$2:$AL$200,28,0)="","",VLOOKUP($C35,AL제품Data!$A$2:$AL$200,28,0))</f>
        <v>http://www.lxhausys.co.kr/popup/rn/download/downloadPopup.jsp?from=alwindow&amp;uu=/upload/alwindow/data/E9-ATHSH90_SEC.dwg</v>
      </c>
      <c r="BH35" s="135" t="str">
        <f>IF(VLOOKUP($C35,AL제품Data!$A$2:$AL$200,29,0)="","",VLOOKUP($C35,AL제품Data!$A$2:$AL$200,29,0))</f>
        <v/>
      </c>
      <c r="BI35" s="135" t="str">
        <f>IF(VLOOKUP($C35,AL제품Data!$A$2:$AL$100,30,0)="","",VLOOKUP($C35,AL제품Data!$A$2:$AL$100,30,0))</f>
        <v/>
      </c>
      <c r="BJ35" s="135"/>
      <c r="BK35" s="135"/>
      <c r="BL35" s="135"/>
      <c r="BM35" s="135"/>
      <c r="BN35" s="135"/>
      <c r="BO35" s="135" t="str">
        <f>IF(VLOOKUP($C35,AL제품Data!$A$2:$AL$100,36,0)="","",VLOOKUP($C35,AL제품Data!$A$2:$AL$100,36,0))</f>
        <v>http://www.lxhausys.co.kr/popup/rn/download/downloadPopup.jsp?from=alwindow&amp;uu=/upload/alwindow/data/E9-ATHSH90_REFLET.pdf</v>
      </c>
      <c r="BP35" s="135"/>
      <c r="BQ35" s="135" t="str">
        <f>IF(VLOOKUP($C35,AL제품Data!$A$2:$AL$100,38,0)="","",VLOOKUP($C35,AL제품Data!$A$2:$AL$100,38,0))</f>
        <v/>
      </c>
      <c r="BR35" s="130"/>
      <c r="BS35" s="130"/>
    </row>
    <row r="36" spans="1:71" s="112" customFormat="1" ht="20.25" customHeight="1" thickBot="1">
      <c r="A36" s="130" t="s">
        <v>956</v>
      </c>
      <c r="B36" s="158">
        <v>4</v>
      </c>
      <c r="C36" s="132" t="s">
        <v>917</v>
      </c>
      <c r="D36" s="133" t="str">
        <f>VLOOKUP($C36,AL제품Data!$A$2:$K$117,2,0)</f>
        <v>AL</v>
      </c>
      <c r="E36" s="133" t="str">
        <f>VLOOKUP($C36,AL제품Data!$A$2:$K$300,3,0)</f>
        <v>실내면,발코니면</v>
      </c>
      <c r="F36" s="133" t="str">
        <f>VLOOKUP($C36,AL제품Data!$A$2:$K$300,4,0)</f>
        <v>Top Hung(여닫이)</v>
      </c>
      <c r="G36" s="133" t="str">
        <f>VLOOKUP($C36,AL제품Data!$A$2:$K$300,5,0)</f>
        <v>시스템창</v>
      </c>
      <c r="H36" s="133" t="str">
        <f>VLOOKUP($C36,AL제품Data!$A$2:$K$300,6,0)</f>
        <v>Eurosystem9 AL</v>
      </c>
      <c r="I36" s="133" t="str">
        <f>VLOOKUP($C36,AL제품Data!$A$2:$K$300,7,0)</f>
        <v>유로시스템9 알루미늄</v>
      </c>
      <c r="J36" s="133" t="str">
        <f>VLOOKUP($C36,AL제품Data!$A$2:$K$300,8,0)</f>
        <v>THSH단창</v>
      </c>
      <c r="K36" s="133">
        <f>VLOOKUP($C36,AL제품Data!$A$2:$K$300,9,0)</f>
        <v>90</v>
      </c>
      <c r="L36" s="133" t="str">
        <f>VLOOKUP($C36,AL제품Data!$A$2:$K$300,10,0)</f>
        <v>입면분할가능</v>
      </c>
      <c r="M36" s="133" t="str">
        <f>VLOOKUP($C36,AL제품Data!$A$2:$K$300,11,0)</f>
        <v>전체</v>
      </c>
      <c r="N36" s="134" t="str">
        <f>IFERROR(VLOOKUP($C36,AL제품Data!$A$2:$K$117,12,0),"")</f>
        <v/>
      </c>
      <c r="O36" s="130" t="str">
        <f>IF(VLOOKUP($A36,AL성적Data!$A$2:$AB$309,7,0)=0,"",VLOOKUP($A36,AL성적Data!$A$2:$AB$309,7,0))</f>
        <v>43mm(5일반+14아르곤+5더블로이+14아르곤+5더블로이)</v>
      </c>
      <c r="P36" s="135" t="str">
        <f>IF(VLOOKUP($A36,AL성적Data!$A$2:$AB$309,8,0)=0,"",VLOOKUP($A36,AL성적Data!$A$2:$AB$309,8,0))</f>
        <v/>
      </c>
      <c r="Q36" s="135" t="str">
        <f>IF(VLOOKUP($A36,AL성적Data!$A$2:$AB$309,9,0)=0,"",VLOOKUP($A36,AL성적Data!$A$2:$AB$309,9,0))</f>
        <v/>
      </c>
      <c r="R36" s="136" t="str">
        <f>IF(VLOOKUP($A36,AL성적Data!$A$2:$AB$309,10,0)=0,"",VLOOKUP($A36,AL성적Data!$A$2:$AB$309,10,0))</f>
        <v/>
      </c>
      <c r="S36" s="137" t="str">
        <f t="array" ref="S36">IFERROR(INDEX(AL성적Data!K:K,MATCH(1,(AL성적Data!A:A=DB!A36)*(AL성적Data!AC:AC="TW"),0)),"")</f>
        <v/>
      </c>
      <c r="T36" s="138" t="str">
        <f t="array" ref="T36">IFERROR(INDEX(AL성적Data!M:M,MATCH(1,(AL성적Data!A:A=DB!A36)*(AL성적Data!AC:AC="TW"),0)),"")</f>
        <v/>
      </c>
      <c r="U36" s="137" t="str">
        <f t="array" ref="U36">IFERROR(INDEX(AL성적Data!N:N,MATCH(1,(AL성적Data!A:A=DB!A36)*(AL성적Data!AC:AC="TW"),0)),"")</f>
        <v/>
      </c>
      <c r="V36" s="137" t="str">
        <f t="array" ref="V36">IFERROR(INDEX(AL성적Data!O:O,MATCH(1,(AL성적Data!A:A=DB!A36)*(AL성적Data!AC:AC="TA"),0)),"")</f>
        <v/>
      </c>
      <c r="W36" s="137" t="str">
        <f t="array" ref="W36">IFERROR(IF(INDEX(AL성적Data!Q:Q,MATCH(1,(AL성적Data!A:A=DB!A36)*(AL성적Data!AC:AC="WA"),0))=0,"",INDEX(AL성적Data!Q:Q,MATCH(1,(AL성적Data!A:A=DB!A36)*(AL성적Data!AC:AC="WA"),0))),"")</f>
        <v/>
      </c>
      <c r="X36" s="137" t="str">
        <f t="array" ref="X36">IFERROR(IF(INDEX(AL성적Data!R:R,MATCH(1,(AL성적Data!A:A=DB!A36)*(AL성적Data!AC:AC="WA"),0))=0,"",INDEX(AL성적Data!R:R,MATCH(1,(AL성적Data!A:A=DB!A36)*(AL성적Data!AC:AC="WA"),0))),"")</f>
        <v>50등급</v>
      </c>
      <c r="Y36" s="137" t="str">
        <f t="array" ref="Y36">IFERROR(IF(INDEX(AL성적Data!S:S,MATCH(1,(AL성적Data!A:A=DB!A36)*(AL성적Data!AC:AC="WA"),0))=0,"",INDEX(AL성적Data!S:S,MATCH(1,(AL성적Data!A:A=DB!A36)*(AL성적Data!AC:AC="WA"),0))),"")</f>
        <v>200등급</v>
      </c>
      <c r="Z36" s="137"/>
      <c r="AA36" s="137"/>
      <c r="AB36" s="137"/>
      <c r="AC36" s="137"/>
      <c r="AD36" s="139"/>
      <c r="AE36" s="150" t="str">
        <f>IFERROR(HYPERLINK(AX36,AE$1),"")</f>
        <v/>
      </c>
      <c r="AF36" s="151" t="str">
        <f>IFERROR(HYPERLINK(AY36,AF$1),"")</f>
        <v/>
      </c>
      <c r="AG36" s="151" t="str">
        <f>IFERROR(HYPERLINK(AZ36,AG$1),"")</f>
        <v>성적서_역학</v>
      </c>
      <c r="AH36" s="135"/>
      <c r="AI36" s="135"/>
      <c r="AJ36" s="135"/>
      <c r="AK36" s="135"/>
      <c r="AL36" s="152"/>
      <c r="AM36" s="140" t="str">
        <f>IFERROR(IF(BG36="","",HYPERLINK(BG36,AM$1)),"")</f>
        <v>도면_단면dwg</v>
      </c>
      <c r="AN36" s="140" t="str">
        <f>IFERROR(IF(BH36="","",HYPERLINK(BH36,AN$1)),"")</f>
        <v/>
      </c>
      <c r="AO36" s="140" t="str">
        <f>IFERROR(IF(BI36="","",HYPERLINK(BI36,AO$1)),"")</f>
        <v/>
      </c>
      <c r="AP36" s="140" t="str">
        <f>IFERROR(IF(BJ36="","",HYPERLINK(BJ36,AP$1)),"")</f>
        <v/>
      </c>
      <c r="AQ36" s="140" t="str">
        <f>IFERROR(IF(BK36="","",HYPERLINK(BK36,AQ$1)),"")</f>
        <v/>
      </c>
      <c r="AR36" s="140" t="str">
        <f>IFERROR(IF(BL36="","",HYPERLINK(BL36,AR$1)),"")</f>
        <v/>
      </c>
      <c r="AS36" s="140" t="str">
        <f>IFERROR(IF(BM36="","",HYPERLINK(BM36,AS$1)),"")</f>
        <v/>
      </c>
      <c r="AT36" s="140" t="str">
        <f>IFERROR(IF(BN36="","",HYPERLINK(BN36,AT$1)),"")</f>
        <v/>
      </c>
      <c r="AU36" s="141" t="str">
        <f>IFERROR(IF(BO36="","",HYPERLINK(BO36,AU$1)),"")</f>
        <v>리플렛</v>
      </c>
      <c r="AV36" s="140" t="str">
        <f>IFERROR(IF(BP36="","",HYPERLINK(BP36,AV$1)),"")</f>
        <v/>
      </c>
      <c r="AX36" s="130" t="e">
        <f t="array" ref="AX36">INDEX(AL성적Data!AF:AF,MATCH(1,(AL성적Data!A:A=DB!A36)*(AL성적Data!AC:AC="TW"),0))</f>
        <v>#N/A</v>
      </c>
      <c r="AY36" s="130" t="e">
        <f t="array" ref="AY36">INDEX(AL성적Data!AF:AF,MATCH(1,(AL성적Data!A:A=DB!A36)*(AL성적Data!AC:AC="TA"),0))</f>
        <v>#N/A</v>
      </c>
      <c r="AZ36" s="130" t="str">
        <f t="array" ref="AZ36">INDEX(AL성적Data!AF:AF,MATCH(1,(AL성적Data!A:A=DB!A36)*(AL성적Data!AC:AC="WA"),0))</f>
        <v>http://www.lxhausys.co.kr/popup/rn/download/downloadPopup.jsp?from=alwindow&amp;uu=/upload/alwindow/data/WA-E9-ATHSH90-343FGDD2R5.pdf</v>
      </c>
      <c r="BA36" s="130"/>
      <c r="BB36" s="130"/>
      <c r="BC36" s="130"/>
      <c r="BD36" s="130"/>
      <c r="BE36" s="130"/>
      <c r="BF36" s="130"/>
      <c r="BG36" s="135" t="str">
        <f>IF(VLOOKUP($C36,AL제품Data!$A$2:$AL$200,28,0)="","",VLOOKUP($C36,AL제품Data!$A$2:$AL$200,28,0))</f>
        <v>http://www.lxhausys.co.kr/popup/rn/download/downloadPopup.jsp?from=alwindow&amp;uu=/upload/alwindow/data/E9-ATHSH90_SEC.dwg</v>
      </c>
      <c r="BH36" s="135" t="str">
        <f>IF(VLOOKUP($C36,AL제품Data!$A$2:$AL$200,29,0)="","",VLOOKUP($C36,AL제품Data!$A$2:$AL$200,29,0))</f>
        <v/>
      </c>
      <c r="BI36" s="135" t="str">
        <f>IF(VLOOKUP($C36,AL제품Data!$A$2:$AL$100,30,0)="","",VLOOKUP($C36,AL제품Data!$A$2:$AL$100,30,0))</f>
        <v/>
      </c>
      <c r="BJ36" s="135"/>
      <c r="BK36" s="135"/>
      <c r="BL36" s="135"/>
      <c r="BM36" s="135"/>
      <c r="BN36" s="135"/>
      <c r="BO36" s="135" t="str">
        <f>IF(VLOOKUP($C36,AL제품Data!$A$2:$AL$100,36,0)="","",VLOOKUP($C36,AL제품Data!$A$2:$AL$100,36,0))</f>
        <v>http://www.lxhausys.co.kr/popup/rn/download/downloadPopup.jsp?from=alwindow&amp;uu=/upload/alwindow/data/E9-ATHSH90_REFLET.pdf</v>
      </c>
      <c r="BP36" s="135"/>
      <c r="BQ36" s="135" t="str">
        <f>IF(VLOOKUP($C36,AL제품Data!$A$2:$AL$100,38,0)="","",VLOOKUP($C36,AL제품Data!$A$2:$AL$100,38,0))</f>
        <v/>
      </c>
      <c r="BR36" s="130"/>
      <c r="BS36" s="130"/>
    </row>
    <row r="37" spans="1:71" s="112" customFormat="1" ht="20.25" customHeight="1" thickBot="1">
      <c r="A37" s="130" t="s">
        <v>957</v>
      </c>
      <c r="B37" s="158">
        <v>5</v>
      </c>
      <c r="C37" s="132" t="s">
        <v>917</v>
      </c>
      <c r="D37" s="133" t="str">
        <f>VLOOKUP($C37,AL제품Data!$A$2:$K$117,2,0)</f>
        <v>AL</v>
      </c>
      <c r="E37" s="133" t="str">
        <f>VLOOKUP($C37,AL제품Data!$A$2:$K$300,3,0)</f>
        <v>실내면,발코니면</v>
      </c>
      <c r="F37" s="133" t="str">
        <f>VLOOKUP($C37,AL제품Data!$A$2:$K$300,4,0)</f>
        <v>Top Hung(여닫이)</v>
      </c>
      <c r="G37" s="133" t="str">
        <f>VLOOKUP($C37,AL제품Data!$A$2:$K$300,5,0)</f>
        <v>시스템창</v>
      </c>
      <c r="H37" s="133" t="str">
        <f>VLOOKUP($C37,AL제품Data!$A$2:$K$300,6,0)</f>
        <v>Eurosystem9 AL</v>
      </c>
      <c r="I37" s="133" t="str">
        <f>VLOOKUP($C37,AL제품Data!$A$2:$K$300,7,0)</f>
        <v>유로시스템9 알루미늄</v>
      </c>
      <c r="J37" s="133" t="str">
        <f>VLOOKUP($C37,AL제품Data!$A$2:$K$300,8,0)</f>
        <v>THSH단창</v>
      </c>
      <c r="K37" s="133">
        <f>VLOOKUP($C37,AL제품Data!$A$2:$K$300,9,0)</f>
        <v>90</v>
      </c>
      <c r="L37" s="133" t="str">
        <f>VLOOKUP($C37,AL제품Data!$A$2:$K$300,10,0)</f>
        <v>입면분할가능</v>
      </c>
      <c r="M37" s="133" t="str">
        <f>VLOOKUP($C37,AL제품Data!$A$2:$K$300,11,0)</f>
        <v>전체</v>
      </c>
      <c r="N37" s="134" t="str">
        <f>IFERROR(VLOOKUP($C37,AL제품Data!$A$2:$K$117,12,0),"")</f>
        <v/>
      </c>
      <c r="O37" s="130" t="str">
        <f>IF(VLOOKUP($A37,AL성적Data!$A$2:$AB$309,7,0)=0,"",VLOOKUP($A37,AL성적Data!$A$2:$AB$309,7,0))</f>
        <v>24mm(5일반+14아르곤+5더블로이)</v>
      </c>
      <c r="P37" s="135" t="str">
        <f>IF(VLOOKUP($A37,AL성적Data!$A$2:$AB$309,8,0)=0,"",VLOOKUP($A37,AL성적Data!$A$2:$AB$309,8,0))</f>
        <v/>
      </c>
      <c r="Q37" s="135" t="str">
        <f>IF(VLOOKUP($A37,AL성적Data!$A$2:$AB$309,9,0)=0,"",VLOOKUP($A37,AL성적Data!$A$2:$AB$309,9,0))</f>
        <v/>
      </c>
      <c r="R37" s="136" t="str">
        <f>IF(VLOOKUP($A37,AL성적Data!$A$2:$AB$309,10,0)=0,"",VLOOKUP($A37,AL성적Data!$A$2:$AB$309,10,0))</f>
        <v/>
      </c>
      <c r="S37" s="137" t="str">
        <f t="array" ref="S37">IFERROR(INDEX(AL성적Data!K:K,MATCH(1,(AL성적Data!A:A=DB!A37)*(AL성적Data!AC:AC="TW"),0)),"")</f>
        <v/>
      </c>
      <c r="T37" s="138" t="str">
        <f t="array" ref="T37">IFERROR(INDEX(AL성적Data!M:M,MATCH(1,(AL성적Data!A:A=DB!A37)*(AL성적Data!AC:AC="TW"),0)),"")</f>
        <v/>
      </c>
      <c r="U37" s="137" t="str">
        <f t="array" ref="U37">IFERROR(INDEX(AL성적Data!N:N,MATCH(1,(AL성적Data!A:A=DB!A37)*(AL성적Data!AC:AC="TW"),0)),"")</f>
        <v/>
      </c>
      <c r="V37" s="137" t="str">
        <f t="array" ref="V37">IFERROR(INDEX(AL성적Data!O:O,MATCH(1,(AL성적Data!A:A=DB!A37)*(AL성적Data!AC:AC="TA"),0)),"")</f>
        <v/>
      </c>
      <c r="W37" s="137" t="str">
        <f t="array" ref="W37">IFERROR(IF(INDEX(AL성적Data!Q:Q,MATCH(1,(AL성적Data!A:A=DB!A37)*(AL성적Data!AC:AC="WA"),0))=0,"",INDEX(AL성적Data!Q:Q,MATCH(1,(AL성적Data!A:A=DB!A37)*(AL성적Data!AC:AC="WA"),0))),"")</f>
        <v/>
      </c>
      <c r="X37" s="137" t="str">
        <f t="array" ref="X37">IFERROR(IF(INDEX(AL성적Data!R:R,MATCH(1,(AL성적Data!A:A=DB!A37)*(AL성적Data!AC:AC="WA"),0))=0,"",INDEX(AL성적Data!R:R,MATCH(1,(AL성적Data!A:A=DB!A37)*(AL성적Data!AC:AC="WA"),0))),"")</f>
        <v>50등급</v>
      </c>
      <c r="Y37" s="137" t="str">
        <f t="array" ref="Y37">IFERROR(IF(INDEX(AL성적Data!S:S,MATCH(1,(AL성적Data!A:A=DB!A37)*(AL성적Data!AC:AC="WA"),0))=0,"",INDEX(AL성적Data!S:S,MATCH(1,(AL성적Data!A:A=DB!A37)*(AL성적Data!AC:AC="WA"),0))),"")</f>
        <v>200등급</v>
      </c>
      <c r="Z37" s="137"/>
      <c r="AA37" s="137"/>
      <c r="AB37" s="137"/>
      <c r="AC37" s="137"/>
      <c r="AD37" s="139"/>
      <c r="AE37" s="150" t="str">
        <f>IFERROR(HYPERLINK(AX37,AE$1),"")</f>
        <v/>
      </c>
      <c r="AF37" s="151" t="str">
        <f>IFERROR(HYPERLINK(AY37,AF$1),"")</f>
        <v/>
      </c>
      <c r="AG37" s="151" t="str">
        <f>IFERROR(HYPERLINK(AZ37,AG$1),"")</f>
        <v>성적서_역학</v>
      </c>
      <c r="AH37" s="135"/>
      <c r="AI37" s="135"/>
      <c r="AJ37" s="135"/>
      <c r="AK37" s="135"/>
      <c r="AL37" s="152"/>
      <c r="AM37" s="140" t="str">
        <f>IFERROR(IF(BG37="","",HYPERLINK(BG37,AM$1)),"")</f>
        <v>도면_단면dwg</v>
      </c>
      <c r="AN37" s="140" t="str">
        <f>IFERROR(IF(BH37="","",HYPERLINK(BH37,AN$1)),"")</f>
        <v/>
      </c>
      <c r="AO37" s="140" t="str">
        <f>IFERROR(IF(BI37="","",HYPERLINK(BI37,AO$1)),"")</f>
        <v/>
      </c>
      <c r="AP37" s="140" t="str">
        <f>IFERROR(IF(BJ37="","",HYPERLINK(BJ37,AP$1)),"")</f>
        <v/>
      </c>
      <c r="AQ37" s="140" t="str">
        <f>IFERROR(IF(BK37="","",HYPERLINK(BK37,AQ$1)),"")</f>
        <v/>
      </c>
      <c r="AR37" s="140" t="str">
        <f>IFERROR(IF(BL37="","",HYPERLINK(BL37,AR$1)),"")</f>
        <v/>
      </c>
      <c r="AS37" s="140" t="str">
        <f>IFERROR(IF(BM37="","",HYPERLINK(BM37,AS$1)),"")</f>
        <v/>
      </c>
      <c r="AT37" s="140" t="str">
        <f>IFERROR(IF(BN37="","",HYPERLINK(BN37,AT$1)),"")</f>
        <v/>
      </c>
      <c r="AU37" s="141" t="str">
        <f>IFERROR(IF(BO37="","",HYPERLINK(BO37,AU$1)),"")</f>
        <v>리플렛</v>
      </c>
      <c r="AV37" s="140" t="str">
        <f>IFERROR(IF(BP37="","",HYPERLINK(BP37,AV$1)),"")</f>
        <v/>
      </c>
      <c r="AX37" s="130" t="e">
        <f t="array" ref="AX37">INDEX(AL성적Data!AF:AF,MATCH(1,(AL성적Data!A:A=DB!A37)*(AL성적Data!AC:AC="TW"),0))</f>
        <v>#N/A</v>
      </c>
      <c r="AY37" s="130" t="e">
        <f t="array" ref="AY37">INDEX(AL성적Data!AF:AF,MATCH(1,(AL성적Data!A:A=DB!A37)*(AL성적Data!AC:AC="TA"),0))</f>
        <v>#N/A</v>
      </c>
      <c r="AZ37" s="130" t="str">
        <f t="array" ref="AZ37">INDEX(AL성적Data!AF:AF,MATCH(1,(AL성적Data!A:A=DB!A37)*(AL성적Data!AC:AC="WA"),0))</f>
        <v>http://www.lxhausys.co.kr/popup/rn/download/downloadPopup.jsp?from=alwindow&amp;uu=/upload/alwindow/data/WA-E9-ATHSH90-224FFGD1R5.pdf</v>
      </c>
      <c r="BA37" s="130"/>
      <c r="BB37" s="130"/>
      <c r="BC37" s="130"/>
      <c r="BD37" s="130"/>
      <c r="BE37" s="130"/>
      <c r="BF37" s="130"/>
      <c r="BG37" s="135" t="str">
        <f>IF(VLOOKUP($C37,AL제품Data!$A$2:$AL$200,28,0)="","",VLOOKUP($C37,AL제품Data!$A$2:$AL$200,28,0))</f>
        <v>http://www.lxhausys.co.kr/popup/rn/download/downloadPopup.jsp?from=alwindow&amp;uu=/upload/alwindow/data/E9-ATHSH90_SEC.dwg</v>
      </c>
      <c r="BH37" s="135" t="str">
        <f>IF(VLOOKUP($C37,AL제품Data!$A$2:$AL$200,29,0)="","",VLOOKUP($C37,AL제품Data!$A$2:$AL$200,29,0))</f>
        <v/>
      </c>
      <c r="BI37" s="135" t="str">
        <f>IF(VLOOKUP($C37,AL제품Data!$A$2:$AL$100,30,0)="","",VLOOKUP($C37,AL제품Data!$A$2:$AL$100,30,0))</f>
        <v/>
      </c>
      <c r="BJ37" s="135"/>
      <c r="BK37" s="135"/>
      <c r="BL37" s="135"/>
      <c r="BM37" s="135"/>
      <c r="BN37" s="135"/>
      <c r="BO37" s="135" t="str">
        <f>IF(VLOOKUP($C37,AL제품Data!$A$2:$AL$100,36,0)="","",VLOOKUP($C37,AL제품Data!$A$2:$AL$100,36,0))</f>
        <v>http://www.lxhausys.co.kr/popup/rn/download/downloadPopup.jsp?from=alwindow&amp;uu=/upload/alwindow/data/E9-ATHSH90_REFLET.pdf</v>
      </c>
      <c r="BP37" s="135"/>
      <c r="BQ37" s="135" t="str">
        <f>IF(VLOOKUP($C37,AL제품Data!$A$2:$AL$100,38,0)="","",VLOOKUP($C37,AL제품Data!$A$2:$AL$100,38,0))</f>
        <v/>
      </c>
      <c r="BR37" s="130"/>
      <c r="BS37" s="130"/>
    </row>
    <row r="38" spans="1:71" s="112" customFormat="1" ht="20.25" customHeight="1" thickBot="1">
      <c r="A38" s="130" t="s">
        <v>958</v>
      </c>
      <c r="B38" s="158">
        <v>1</v>
      </c>
      <c r="C38" s="132" t="s">
        <v>918</v>
      </c>
      <c r="D38" s="133" t="str">
        <f>VLOOKUP($C38,AL제품Data!$A$2:$K$117,2,0)</f>
        <v>AL</v>
      </c>
      <c r="E38" s="133" t="str">
        <f>VLOOKUP($C38,AL제품Data!$A$2:$K$300,3,0)</f>
        <v>실내면,발코니면</v>
      </c>
      <c r="F38" s="133" t="str">
        <f>VLOOKUP($C38,AL제품Data!$A$2:$K$300,4,0)</f>
        <v>Top Hung(여닫이)</v>
      </c>
      <c r="G38" s="133" t="str">
        <f>VLOOKUP($C38,AL제품Data!$A$2:$K$300,5,0)</f>
        <v>시스템창</v>
      </c>
      <c r="H38" s="133" t="str">
        <f>VLOOKUP($C38,AL제품Data!$A$2:$K$300,6,0)</f>
        <v>Eurosystem9 AL</v>
      </c>
      <c r="I38" s="133" t="str">
        <f>VLOOKUP($C38,AL제품Data!$A$2:$K$300,7,0)</f>
        <v>유로시스템9 알루미늄</v>
      </c>
      <c r="J38" s="133" t="str">
        <f>VLOOKUP($C38,AL제품Data!$A$2:$K$300,8,0)</f>
        <v>SH단창</v>
      </c>
      <c r="K38" s="133">
        <f>VLOOKUP($C38,AL제품Data!$A$2:$K$300,9,0)</f>
        <v>80</v>
      </c>
      <c r="L38" s="133" t="str">
        <f>VLOOKUP($C38,AL제품Data!$A$2:$K$300,10,0)</f>
        <v>입면분할가능</v>
      </c>
      <c r="M38" s="133" t="str">
        <f>VLOOKUP($C38,AL제품Data!$A$2:$K$300,11,0)</f>
        <v>전체</v>
      </c>
      <c r="N38" s="134" t="str">
        <f>IFERROR(VLOOKUP($C38,AL제품Data!$A$2:$K$117,12,0),"")</f>
        <v/>
      </c>
      <c r="O38" s="130" t="str">
        <f>IF(VLOOKUP($A38,AL성적Data!$A$2:$AB$309,7,0)=0,"",VLOOKUP($A38,AL성적Data!$A$2:$AB$309,7,0))</f>
        <v>47mm(5일반+16아르곤+5수퍼로이+16아르곤+5수퍼로이)</v>
      </c>
      <c r="P38" s="135" t="str">
        <f>IF(VLOOKUP($A38,AL성적Data!$A$2:$AB$309,8,0)=0,"",VLOOKUP($A38,AL성적Data!$A$2:$AB$309,8,0))</f>
        <v/>
      </c>
      <c r="Q38" s="135" t="str">
        <f>IF(VLOOKUP($A38,AL성적Data!$A$2:$AB$309,9,0)=0,"",VLOOKUP($A38,AL성적Data!$A$2:$AB$309,9,0))</f>
        <v/>
      </c>
      <c r="R38" s="136" t="str">
        <f>IF(VLOOKUP($A38,AL성적Data!$A$2:$AB$309,10,0)=0,"",VLOOKUP($A38,AL성적Data!$A$2:$AB$309,10,0))</f>
        <v/>
      </c>
      <c r="S38" s="137" t="str">
        <f t="array" ref="S38">IFERROR(INDEX(AL성적Data!K:K,MATCH(1,(AL성적Data!A:A=DB!A38)*(AL성적Data!AC:AC="TW"),0)),"")</f>
        <v>1등급</v>
      </c>
      <c r="T38" s="138">
        <f t="array" ref="T38">IFERROR(INDEX(AL성적Data!M:M,MATCH(1,(AL성적Data!A:A=DB!A38)*(AL성적Data!AC:AC="TW"),0)),"")</f>
        <v>0.92600000000000005</v>
      </c>
      <c r="U38" s="137" t="str">
        <f t="array" ref="U38">IFERROR(INDEX(AL성적Data!N:N,MATCH(1,(AL성적Data!A:A=DB!A38)*(AL성적Data!AC:AC="TW"),0)),"")</f>
        <v>1등급</v>
      </c>
      <c r="V38" s="137" t="str">
        <f t="array" ref="V38">IFERROR(INDEX(AL성적Data!O:O,MATCH(1,(AL성적Data!A:A=DB!A38)*(AL성적Data!AC:AC="TA"),0)),"")</f>
        <v/>
      </c>
      <c r="W38" s="137" t="str">
        <f t="array" ref="W38">IFERROR(IF(INDEX(AL성적Data!Q:Q,MATCH(1,(AL성적Data!A:A=DB!A38)*(AL성적Data!AC:AC="WA"),0))=0,"",INDEX(AL성적Data!Q:Q,MATCH(1,(AL성적Data!A:A=DB!A38)*(AL성적Data!AC:AC="WA"),0))),"")</f>
        <v/>
      </c>
      <c r="X38" s="137" t="str">
        <f t="array" ref="X38">IFERROR(IF(INDEX(AL성적Data!R:R,MATCH(1,(AL성적Data!A:A=DB!A38)*(AL성적Data!AC:AC="WA"),0))=0,"",INDEX(AL성적Data!R:R,MATCH(1,(AL성적Data!A:A=DB!A38)*(AL성적Data!AC:AC="WA"),0))),"")</f>
        <v/>
      </c>
      <c r="Y38" s="137" t="str">
        <f t="array" ref="Y38">IFERROR(IF(INDEX(AL성적Data!S:S,MATCH(1,(AL성적Data!A:A=DB!A38)*(AL성적Data!AC:AC="WA"),0))=0,"",INDEX(AL성적Data!S:S,MATCH(1,(AL성적Data!A:A=DB!A38)*(AL성적Data!AC:AC="WA"),0))),"")</f>
        <v/>
      </c>
      <c r="Z38" s="137"/>
      <c r="AA38" s="137"/>
      <c r="AB38" s="137"/>
      <c r="AC38" s="137"/>
      <c r="AD38" s="139"/>
      <c r="AE38" s="150" t="str">
        <f>IFERROR(HYPERLINK(AX38,AE$1),"")</f>
        <v>성적서_에너지</v>
      </c>
      <c r="AF38" s="151" t="str">
        <f>IFERROR(HYPERLINK(AY38,AF$1),"")</f>
        <v/>
      </c>
      <c r="AG38" s="151" t="str">
        <f>IFERROR(HYPERLINK(AZ38,AG$1),"")</f>
        <v/>
      </c>
      <c r="AH38" s="135"/>
      <c r="AI38" s="135"/>
      <c r="AJ38" s="135"/>
      <c r="AK38" s="135"/>
      <c r="AL38" s="152"/>
      <c r="AM38" s="140" t="str">
        <f>IFERROR(IF(BG38="","",HYPERLINK(BG38,AM$1)),"")</f>
        <v>도면_단면dwg</v>
      </c>
      <c r="AN38" s="140" t="str">
        <f>IFERROR(IF(BH38="","",HYPERLINK(BH38,AN$1)),"")</f>
        <v/>
      </c>
      <c r="AO38" s="140" t="str">
        <f>IFERROR(IF(BI38="","",HYPERLINK(BI38,AO$1)),"")</f>
        <v/>
      </c>
      <c r="AP38" s="140" t="str">
        <f>IFERROR(IF(BJ38="","",HYPERLINK(BJ38,AP$1)),"")</f>
        <v/>
      </c>
      <c r="AQ38" s="140" t="str">
        <f>IFERROR(IF(BK38="","",HYPERLINK(BK38,AQ$1)),"")</f>
        <v/>
      </c>
      <c r="AR38" s="140" t="str">
        <f>IFERROR(IF(BL38="","",HYPERLINK(BL38,AR$1)),"")</f>
        <v/>
      </c>
      <c r="AS38" s="140" t="str">
        <f>IFERROR(IF(BM38="","",HYPERLINK(BM38,AS$1)),"")</f>
        <v/>
      </c>
      <c r="AT38" s="140" t="str">
        <f>IFERROR(IF(BN38="","",HYPERLINK(BN38,AT$1)),"")</f>
        <v/>
      </c>
      <c r="AU38" s="141" t="str">
        <f>IFERROR(IF(BO38="","",HYPERLINK(BO38,AU$1)),"")</f>
        <v>리플렛</v>
      </c>
      <c r="AV38" s="140" t="str">
        <f>IFERROR(IF(BP38="","",HYPERLINK(BP38,AV$1)),"")</f>
        <v/>
      </c>
      <c r="AX38" s="130" t="str">
        <f t="array" ref="AX38">INDEX(AL성적Data!AF:AF,MATCH(1,(AL성적Data!A:A=DB!A38)*(AL성적Data!AC:AC="TW"),0))</f>
        <v>http://www.lxhausys.co.kr/popup/rn/download/downloadPopup.jsp?from=alwindow&amp;uu=/upload/alwindow/data/TW-E9-ASH80-347FGEE2R5.pdf</v>
      </c>
      <c r="AY38" s="130" t="e">
        <f t="array" ref="AY38">INDEX(AL성적Data!AF:AF,MATCH(1,(AL성적Data!A:A=DB!A38)*(AL성적Data!AC:AC="TA"),0))</f>
        <v>#N/A</v>
      </c>
      <c r="AZ38" s="130" t="e">
        <f t="array" ref="AZ38">INDEX(AL성적Data!AF:AF,MATCH(1,(AL성적Data!A:A=DB!A38)*(AL성적Data!AC:AC="WA"),0))</f>
        <v>#N/A</v>
      </c>
      <c r="BA38" s="130"/>
      <c r="BB38" s="130"/>
      <c r="BC38" s="130"/>
      <c r="BD38" s="130"/>
      <c r="BE38" s="130"/>
      <c r="BF38" s="130"/>
      <c r="BG38" s="135" t="str">
        <f>IF(VLOOKUP($C38,AL제품Data!$A$2:$AL$200,28,0)="","",VLOOKUP($C38,AL제품Data!$A$2:$AL$200,28,0))</f>
        <v>http://www.lxhausys.co.kr/popup/rn/download/downloadPopup.jsp?from=alwindow&amp;uu=/upload/alwindow/data/E9-ASH80_SEC.dwg</v>
      </c>
      <c r="BH38" s="135" t="str">
        <f>IF(VLOOKUP($C38,AL제품Data!$A$2:$AL$200,29,0)="","",VLOOKUP($C38,AL제품Data!$A$2:$AL$200,29,0))</f>
        <v/>
      </c>
      <c r="BI38" s="135" t="str">
        <f>IF(VLOOKUP($C38,AL제품Data!$A$2:$AL$100,30,0)="","",VLOOKUP($C38,AL제품Data!$A$2:$AL$100,30,0))</f>
        <v/>
      </c>
      <c r="BJ38" s="135"/>
      <c r="BK38" s="135"/>
      <c r="BL38" s="135"/>
      <c r="BM38" s="135"/>
      <c r="BN38" s="135"/>
      <c r="BO38" s="135" t="str">
        <f>IF(VLOOKUP($C38,AL제품Data!$A$2:$AL$100,36,0)="","",VLOOKUP($C38,AL제품Data!$A$2:$AL$100,36,0))</f>
        <v>http://www.lxhausys.co.kr/popup/rn/download/downloadPopup.jsp?from=alwindow&amp;uu=/upload/alwindow/data/E9-ASH80_REFLET.pdf</v>
      </c>
      <c r="BP38" s="135"/>
      <c r="BQ38" s="135" t="str">
        <f>IF(VLOOKUP($C38,AL제품Data!$A$2:$AL$100,38,0)="","",VLOOKUP($C38,AL제품Data!$A$2:$AL$100,38,0))</f>
        <v/>
      </c>
      <c r="BR38" s="130"/>
      <c r="BS38" s="130"/>
    </row>
    <row r="39" spans="1:71" s="112" customFormat="1" ht="20.25" customHeight="1" thickBot="1">
      <c r="A39" s="130" t="s">
        <v>959</v>
      </c>
      <c r="B39" s="158">
        <v>2</v>
      </c>
      <c r="C39" s="132" t="s">
        <v>918</v>
      </c>
      <c r="D39" s="133" t="str">
        <f>VLOOKUP($C39,AL제품Data!$A$2:$K$117,2,0)</f>
        <v>AL</v>
      </c>
      <c r="E39" s="133" t="str">
        <f>VLOOKUP($C39,AL제품Data!$A$2:$K$300,3,0)</f>
        <v>실내면,발코니면</v>
      </c>
      <c r="F39" s="133" t="str">
        <f>VLOOKUP($C39,AL제품Data!$A$2:$K$300,4,0)</f>
        <v>Top Hung(여닫이)</v>
      </c>
      <c r="G39" s="133" t="str">
        <f>VLOOKUP($C39,AL제품Data!$A$2:$K$300,5,0)</f>
        <v>시스템창</v>
      </c>
      <c r="H39" s="133" t="str">
        <f>VLOOKUP($C39,AL제품Data!$A$2:$K$300,6,0)</f>
        <v>Eurosystem9 AL</v>
      </c>
      <c r="I39" s="133" t="str">
        <f>VLOOKUP($C39,AL제품Data!$A$2:$K$300,7,0)</f>
        <v>유로시스템9 알루미늄</v>
      </c>
      <c r="J39" s="133" t="str">
        <f>VLOOKUP($C39,AL제품Data!$A$2:$K$300,8,0)</f>
        <v>SH단창</v>
      </c>
      <c r="K39" s="133">
        <f>VLOOKUP($C39,AL제품Data!$A$2:$K$300,9,0)</f>
        <v>80</v>
      </c>
      <c r="L39" s="133" t="str">
        <f>VLOOKUP($C39,AL제품Data!$A$2:$K$300,10,0)</f>
        <v>입면분할가능</v>
      </c>
      <c r="M39" s="133" t="str">
        <f>VLOOKUP($C39,AL제품Data!$A$2:$K$300,11,0)</f>
        <v>전체</v>
      </c>
      <c r="N39" s="134" t="str">
        <f>IFERROR(VLOOKUP($C39,AL제품Data!$A$2:$K$117,12,0),"")</f>
        <v/>
      </c>
      <c r="O39" s="130" t="str">
        <f>IF(VLOOKUP($A39,AL성적Data!$A$2:$AB$309,7,0)=0,"",VLOOKUP($A39,AL성적Data!$A$2:$AB$309,7,0))</f>
        <v>43mm(5일반+14아르곤+5수퍼로이+14아르곤+5수퍼로이)</v>
      </c>
      <c r="P39" s="135" t="str">
        <f>IF(VLOOKUP($A39,AL성적Data!$A$2:$AB$309,8,0)=0,"",VLOOKUP($A39,AL성적Data!$A$2:$AB$309,8,0))</f>
        <v/>
      </c>
      <c r="Q39" s="135" t="str">
        <f>IF(VLOOKUP($A39,AL성적Data!$A$2:$AB$309,9,0)=0,"",VLOOKUP($A39,AL성적Data!$A$2:$AB$309,9,0))</f>
        <v/>
      </c>
      <c r="R39" s="136" t="str">
        <f>IF(VLOOKUP($A39,AL성적Data!$A$2:$AB$309,10,0)=0,"",VLOOKUP($A39,AL성적Data!$A$2:$AB$309,10,0))</f>
        <v/>
      </c>
      <c r="S39" s="137" t="str">
        <f t="array" ref="S39">IFERROR(INDEX(AL성적Data!K:K,MATCH(1,(AL성적Data!A:A=DB!A39)*(AL성적Data!AC:AC="TW"),0)),"")</f>
        <v>2등급</v>
      </c>
      <c r="T39" s="138">
        <f t="array" ref="T39">IFERROR(INDEX(AL성적Data!M:M,MATCH(1,(AL성적Data!A:A=DB!A39)*(AL성적Data!AC:AC="TW"),0)),"")</f>
        <v>1.0569999999999999</v>
      </c>
      <c r="U39" s="137" t="str">
        <f t="array" ref="U39">IFERROR(INDEX(AL성적Data!N:N,MATCH(1,(AL성적Data!A:A=DB!A39)*(AL성적Data!AC:AC="TW"),0)),"")</f>
        <v>1등급</v>
      </c>
      <c r="V39" s="137" t="str">
        <f t="array" ref="V39">IFERROR(INDEX(AL성적Data!O:O,MATCH(1,(AL성적Data!A:A=DB!A39)*(AL성적Data!AC:AC="TA"),0)),"")</f>
        <v/>
      </c>
      <c r="W39" s="137" t="str">
        <f t="array" ref="W39">IFERROR(IF(INDEX(AL성적Data!Q:Q,MATCH(1,(AL성적Data!A:A=DB!A39)*(AL성적Data!AC:AC="WA"),0))=0,"",INDEX(AL성적Data!Q:Q,MATCH(1,(AL성적Data!A:A=DB!A39)*(AL성적Data!AC:AC="WA"),0))),"")</f>
        <v/>
      </c>
      <c r="X39" s="137" t="str">
        <f t="array" ref="X39">IFERROR(IF(INDEX(AL성적Data!R:R,MATCH(1,(AL성적Data!A:A=DB!A39)*(AL성적Data!AC:AC="WA"),0))=0,"",INDEX(AL성적Data!R:R,MATCH(1,(AL성적Data!A:A=DB!A39)*(AL성적Data!AC:AC="WA"),0))),"")</f>
        <v/>
      </c>
      <c r="Y39" s="137" t="str">
        <f t="array" ref="Y39">IFERROR(IF(INDEX(AL성적Data!S:S,MATCH(1,(AL성적Data!A:A=DB!A39)*(AL성적Data!AC:AC="WA"),0))=0,"",INDEX(AL성적Data!S:S,MATCH(1,(AL성적Data!A:A=DB!A39)*(AL성적Data!AC:AC="WA"),0))),"")</f>
        <v/>
      </c>
      <c r="Z39" s="137"/>
      <c r="AA39" s="137"/>
      <c r="AB39" s="137"/>
      <c r="AC39" s="137"/>
      <c r="AD39" s="139"/>
      <c r="AE39" s="150" t="str">
        <f>IFERROR(HYPERLINK(AX39,AE$1),"")</f>
        <v>성적서_에너지</v>
      </c>
      <c r="AF39" s="151" t="str">
        <f>IFERROR(HYPERLINK(AY39,AF$1),"")</f>
        <v/>
      </c>
      <c r="AG39" s="151" t="str">
        <f>IFERROR(HYPERLINK(AZ39,AG$1),"")</f>
        <v/>
      </c>
      <c r="AH39" s="135"/>
      <c r="AI39" s="135"/>
      <c r="AJ39" s="135"/>
      <c r="AK39" s="135"/>
      <c r="AL39" s="152"/>
      <c r="AM39" s="140" t="str">
        <f>IFERROR(IF(BG39="","",HYPERLINK(BG39,AM$1)),"")</f>
        <v>도면_단면dwg</v>
      </c>
      <c r="AN39" s="140" t="str">
        <f>IFERROR(IF(BH39="","",HYPERLINK(BH39,AN$1)),"")</f>
        <v/>
      </c>
      <c r="AO39" s="140" t="str">
        <f>IFERROR(IF(BI39="","",HYPERLINK(BI39,AO$1)),"")</f>
        <v/>
      </c>
      <c r="AP39" s="140" t="str">
        <f>IFERROR(IF(BJ39="","",HYPERLINK(BJ39,AP$1)),"")</f>
        <v/>
      </c>
      <c r="AQ39" s="140" t="str">
        <f>IFERROR(IF(BK39="","",HYPERLINK(BK39,AQ$1)),"")</f>
        <v/>
      </c>
      <c r="AR39" s="140" t="str">
        <f>IFERROR(IF(BL39="","",HYPERLINK(BL39,AR$1)),"")</f>
        <v/>
      </c>
      <c r="AS39" s="140" t="str">
        <f>IFERROR(IF(BM39="","",HYPERLINK(BM39,AS$1)),"")</f>
        <v/>
      </c>
      <c r="AT39" s="140" t="str">
        <f>IFERROR(IF(BN39="","",HYPERLINK(BN39,AT$1)),"")</f>
        <v/>
      </c>
      <c r="AU39" s="141" t="str">
        <f>IFERROR(IF(BO39="","",HYPERLINK(BO39,AU$1)),"")</f>
        <v>리플렛</v>
      </c>
      <c r="AV39" s="140" t="str">
        <f>IFERROR(IF(BP39="","",HYPERLINK(BP39,AV$1)),"")</f>
        <v/>
      </c>
      <c r="AX39" s="130" t="str">
        <f t="array" ref="AX39">INDEX(AL성적Data!AF:AF,MATCH(1,(AL성적Data!A:A=DB!A39)*(AL성적Data!AC:AC="TW"),0))</f>
        <v>http://www.lxhausys.co.kr/popup/rn/download/downloadPopup.jsp?from=alwindow&amp;uu=/upload/alwindow/data/TW-E9-ASH80-343FGEE2R5.pdf</v>
      </c>
      <c r="AY39" s="130" t="e">
        <f t="array" ref="AY39">INDEX(AL성적Data!AF:AF,MATCH(1,(AL성적Data!A:A=DB!A39)*(AL성적Data!AC:AC="TA"),0))</f>
        <v>#N/A</v>
      </c>
      <c r="AZ39" s="130" t="e">
        <f t="array" ref="AZ39">INDEX(AL성적Data!AF:AF,MATCH(1,(AL성적Data!A:A=DB!A39)*(AL성적Data!AC:AC="WA"),0))</f>
        <v>#N/A</v>
      </c>
      <c r="BA39" s="130"/>
      <c r="BB39" s="130"/>
      <c r="BC39" s="130"/>
      <c r="BD39" s="130"/>
      <c r="BE39" s="130"/>
      <c r="BF39" s="130"/>
      <c r="BG39" s="135" t="str">
        <f>IF(VLOOKUP($C39,AL제품Data!$A$2:$AL$200,28,0)="","",VLOOKUP($C39,AL제품Data!$A$2:$AL$200,28,0))</f>
        <v>http://www.lxhausys.co.kr/popup/rn/download/downloadPopup.jsp?from=alwindow&amp;uu=/upload/alwindow/data/E9-ASH80_SEC.dwg</v>
      </c>
      <c r="BH39" s="135" t="str">
        <f>IF(VLOOKUP($C39,AL제품Data!$A$2:$AL$200,29,0)="","",VLOOKUP($C39,AL제품Data!$A$2:$AL$200,29,0))</f>
        <v/>
      </c>
      <c r="BI39" s="135" t="str">
        <f>IF(VLOOKUP($C39,AL제품Data!$A$2:$AL$100,30,0)="","",VLOOKUP($C39,AL제품Data!$A$2:$AL$100,30,0))</f>
        <v/>
      </c>
      <c r="BJ39" s="135"/>
      <c r="BK39" s="135"/>
      <c r="BL39" s="135"/>
      <c r="BM39" s="135"/>
      <c r="BN39" s="135"/>
      <c r="BO39" s="135" t="str">
        <f>IF(VLOOKUP($C39,AL제품Data!$A$2:$AL$100,36,0)="","",VLOOKUP($C39,AL제품Data!$A$2:$AL$100,36,0))</f>
        <v>http://www.lxhausys.co.kr/popup/rn/download/downloadPopup.jsp?from=alwindow&amp;uu=/upload/alwindow/data/E9-ASH80_REFLET.pdf</v>
      </c>
      <c r="BP39" s="135"/>
      <c r="BQ39" s="135" t="str">
        <f>IF(VLOOKUP($C39,AL제품Data!$A$2:$AL$100,38,0)="","",VLOOKUP($C39,AL제품Data!$A$2:$AL$100,38,0))</f>
        <v/>
      </c>
      <c r="BR39" s="130"/>
      <c r="BS39" s="130"/>
    </row>
    <row r="40" spans="1:71" s="112" customFormat="1" ht="20.25" customHeight="1" thickBot="1">
      <c r="A40" s="130" t="s">
        <v>960</v>
      </c>
      <c r="B40" s="158">
        <v>3</v>
      </c>
      <c r="C40" s="131" t="s">
        <v>918</v>
      </c>
      <c r="D40" s="133" t="str">
        <f>VLOOKUP($C40,AL제품Data!$A$2:$K$117,2,0)</f>
        <v>AL</v>
      </c>
      <c r="E40" s="133" t="str">
        <f>VLOOKUP($C40,AL제품Data!$A$2:$K$300,3,0)</f>
        <v>실내면,발코니면</v>
      </c>
      <c r="F40" s="133" t="str">
        <f>VLOOKUP($C40,AL제품Data!$A$2:$K$300,4,0)</f>
        <v>Top Hung(여닫이)</v>
      </c>
      <c r="G40" s="133" t="str">
        <f>VLOOKUP($C40,AL제품Data!$A$2:$K$300,5,0)</f>
        <v>시스템창</v>
      </c>
      <c r="H40" s="133" t="str">
        <f>VLOOKUP($C40,AL제품Data!$A$2:$K$300,6,0)</f>
        <v>Eurosystem9 AL</v>
      </c>
      <c r="I40" s="133" t="str">
        <f>VLOOKUP($C40,AL제품Data!$A$2:$K$300,7,0)</f>
        <v>유로시스템9 알루미늄</v>
      </c>
      <c r="J40" s="133" t="str">
        <f>VLOOKUP($C40,AL제품Data!$A$2:$K$300,8,0)</f>
        <v>SH단창</v>
      </c>
      <c r="K40" s="133">
        <f>VLOOKUP($C40,AL제품Data!$A$2:$K$300,9,0)</f>
        <v>80</v>
      </c>
      <c r="L40" s="133" t="str">
        <f>VLOOKUP($C40,AL제품Data!$A$2:$K$300,10,0)</f>
        <v>입면분할가능</v>
      </c>
      <c r="M40" s="133" t="str">
        <f>VLOOKUP($C40,AL제품Data!$A$2:$K$300,11,0)</f>
        <v>전체</v>
      </c>
      <c r="N40" s="134" t="str">
        <f>IFERROR(VLOOKUP($C40,AL제품Data!$A$2:$K$117,12,0),"")</f>
        <v/>
      </c>
      <c r="O40" s="130" t="str">
        <f>IF(VLOOKUP($A40,AL성적Data!$A$2:$AB$309,7,0)=0,"",VLOOKUP($A40,AL성적Data!$A$2:$AB$309,7,0))</f>
        <v>24mm(5일반+14아르곤+5수퍼로이)</v>
      </c>
      <c r="P40" s="135" t="str">
        <f>IF(VLOOKUP($A40,AL성적Data!$A$2:$AB$309,8,0)=0,"",VLOOKUP($A40,AL성적Data!$A$2:$AB$309,8,0))</f>
        <v/>
      </c>
      <c r="Q40" s="135" t="str">
        <f>IF(VLOOKUP($A40,AL성적Data!$A$2:$AB$309,9,0)=0,"",VLOOKUP($A40,AL성적Data!$A$2:$AB$309,9,0))</f>
        <v/>
      </c>
      <c r="R40" s="136" t="str">
        <f>IF(VLOOKUP($A40,AL성적Data!$A$2:$AB$309,10,0)=0,"",VLOOKUP($A40,AL성적Data!$A$2:$AB$309,10,0))</f>
        <v/>
      </c>
      <c r="S40" s="137" t="str">
        <f t="array" ref="S40">IFERROR(INDEX(AL성적Data!K:K,MATCH(1,(AL성적Data!A:A=DB!A40)*(AL성적Data!AC:AC="TW"),0)),"")</f>
        <v>3등급</v>
      </c>
      <c r="T40" s="138">
        <f t="array" ref="T40">IFERROR(INDEX(AL성적Data!M:M,MATCH(1,(AL성적Data!A:A=DB!A40)*(AL성적Data!AC:AC="TW"),0)),"")</f>
        <v>1.58</v>
      </c>
      <c r="U40" s="137" t="str">
        <f t="array" ref="U40">IFERROR(INDEX(AL성적Data!N:N,MATCH(1,(AL성적Data!A:A=DB!A40)*(AL성적Data!AC:AC="TW"),0)),"")</f>
        <v>1등급</v>
      </c>
      <c r="V40" s="137" t="str">
        <f t="array" ref="V40">IFERROR(INDEX(AL성적Data!O:O,MATCH(1,(AL성적Data!A:A=DB!A40)*(AL성적Data!AC:AC="TA"),0)),"")</f>
        <v/>
      </c>
      <c r="W40" s="137" t="str">
        <f t="array" ref="W40">IFERROR(IF(INDEX(AL성적Data!Q:Q,MATCH(1,(AL성적Data!A:A=DB!A40)*(AL성적Data!AC:AC="WA"),0))=0,"",INDEX(AL성적Data!Q:Q,MATCH(1,(AL성적Data!A:A=DB!A40)*(AL성적Data!AC:AC="WA"),0))),"")</f>
        <v/>
      </c>
      <c r="X40" s="137" t="str">
        <f t="array" ref="X40">IFERROR(IF(INDEX(AL성적Data!R:R,MATCH(1,(AL성적Data!A:A=DB!A40)*(AL성적Data!AC:AC="WA"),0))=0,"",INDEX(AL성적Data!R:R,MATCH(1,(AL성적Data!A:A=DB!A40)*(AL성적Data!AC:AC="WA"),0))),"")</f>
        <v/>
      </c>
      <c r="Y40" s="137" t="str">
        <f t="array" ref="Y40">IFERROR(IF(INDEX(AL성적Data!S:S,MATCH(1,(AL성적Data!A:A=DB!A40)*(AL성적Data!AC:AC="WA"),0))=0,"",INDEX(AL성적Data!S:S,MATCH(1,(AL성적Data!A:A=DB!A40)*(AL성적Data!AC:AC="WA"),0))),"")</f>
        <v/>
      </c>
      <c r="Z40" s="137"/>
      <c r="AA40" s="137"/>
      <c r="AB40" s="137"/>
      <c r="AC40" s="137"/>
      <c r="AD40" s="139"/>
      <c r="AE40" s="150" t="str">
        <f>IFERROR(HYPERLINK(AX40,AE$1),"")</f>
        <v>성적서_에너지</v>
      </c>
      <c r="AF40" s="151" t="str">
        <f>IFERROR(HYPERLINK(AY40,AF$1),"")</f>
        <v/>
      </c>
      <c r="AG40" s="151" t="str">
        <f>IFERROR(HYPERLINK(AZ40,AG$1),"")</f>
        <v/>
      </c>
      <c r="AH40" s="135"/>
      <c r="AI40" s="135"/>
      <c r="AJ40" s="135"/>
      <c r="AK40" s="135"/>
      <c r="AL40" s="152"/>
      <c r="AM40" s="140" t="str">
        <f>IFERROR(IF(BG40="","",HYPERLINK(BG40,AM$1)),"")</f>
        <v>도면_단면dwg</v>
      </c>
      <c r="AN40" s="140" t="str">
        <f>IFERROR(IF(BH40="","",HYPERLINK(BH40,AN$1)),"")</f>
        <v/>
      </c>
      <c r="AO40" s="140" t="str">
        <f>IFERROR(IF(BI40="","",HYPERLINK(BI40,AO$1)),"")</f>
        <v/>
      </c>
      <c r="AP40" s="140" t="str">
        <f>IFERROR(IF(BJ40="","",HYPERLINK(BJ40,AP$1)),"")</f>
        <v/>
      </c>
      <c r="AQ40" s="140" t="str">
        <f>IFERROR(IF(BK40="","",HYPERLINK(BK40,AQ$1)),"")</f>
        <v/>
      </c>
      <c r="AR40" s="140" t="str">
        <f>IFERROR(IF(BL40="","",HYPERLINK(BL40,AR$1)),"")</f>
        <v/>
      </c>
      <c r="AS40" s="140" t="str">
        <f>IFERROR(IF(BM40="","",HYPERLINK(BM40,AS$1)),"")</f>
        <v/>
      </c>
      <c r="AT40" s="140" t="str">
        <f>IFERROR(IF(BN40="","",HYPERLINK(BN40,AT$1)),"")</f>
        <v/>
      </c>
      <c r="AU40" s="141" t="str">
        <f>IFERROR(IF(BO40="","",HYPERLINK(BO40,AU$1)),"")</f>
        <v>리플렛</v>
      </c>
      <c r="AV40" s="140" t="str">
        <f>IFERROR(IF(BP40="","",HYPERLINK(BP40,AV$1)),"")</f>
        <v/>
      </c>
      <c r="AX40" s="130" t="str">
        <f t="array" ref="AX40">INDEX(AL성적Data!AF:AF,MATCH(1,(AL성적Data!A:A=DB!A40)*(AL성적Data!AC:AC="TW"),0))</f>
        <v>http://www.lxhausys.co.kr/popup/rn/download/downloadPopup.jsp?from=alwindow&amp;uu=/upload/alwindow/data/TW-E9-ASH80-224FFGE1R5.pdf</v>
      </c>
      <c r="AY40" s="130" t="e">
        <f t="array" ref="AY40">INDEX(AL성적Data!AF:AF,MATCH(1,(AL성적Data!A:A=DB!A40)*(AL성적Data!AC:AC="TA"),0))</f>
        <v>#N/A</v>
      </c>
      <c r="AZ40" s="130" t="e">
        <f t="array" ref="AZ40">INDEX(AL성적Data!AF:AF,MATCH(1,(AL성적Data!A:A=DB!A40)*(AL성적Data!AC:AC="WA"),0))</f>
        <v>#N/A</v>
      </c>
      <c r="BA40" s="130"/>
      <c r="BB40" s="130"/>
      <c r="BC40" s="130"/>
      <c r="BD40" s="130"/>
      <c r="BE40" s="130"/>
      <c r="BF40" s="130"/>
      <c r="BG40" s="135" t="str">
        <f>IF(VLOOKUP($C40,AL제품Data!$A$2:$AL$200,28,0)="","",VLOOKUP($C40,AL제품Data!$A$2:$AL$200,28,0))</f>
        <v>http://www.lxhausys.co.kr/popup/rn/download/downloadPopup.jsp?from=alwindow&amp;uu=/upload/alwindow/data/E9-ASH80_SEC.dwg</v>
      </c>
      <c r="BH40" s="135" t="str">
        <f>IF(VLOOKUP($C40,AL제품Data!$A$2:$AL$200,29,0)="","",VLOOKUP($C40,AL제품Data!$A$2:$AL$200,29,0))</f>
        <v/>
      </c>
      <c r="BI40" s="135" t="str">
        <f>IF(VLOOKUP($C40,AL제품Data!$A$2:$AL$100,30,0)="","",VLOOKUP($C40,AL제품Data!$A$2:$AL$100,30,0))</f>
        <v/>
      </c>
      <c r="BJ40" s="135"/>
      <c r="BK40" s="135"/>
      <c r="BL40" s="135"/>
      <c r="BM40" s="135"/>
      <c r="BN40" s="135"/>
      <c r="BO40" s="135" t="str">
        <f>IF(VLOOKUP($C40,AL제품Data!$A$2:$AL$100,36,0)="","",VLOOKUP($C40,AL제품Data!$A$2:$AL$100,36,0))</f>
        <v>http://www.lxhausys.co.kr/popup/rn/download/downloadPopup.jsp?from=alwindow&amp;uu=/upload/alwindow/data/E9-ASH80_REFLET.pdf</v>
      </c>
      <c r="BP40" s="135"/>
      <c r="BQ40" s="135" t="str">
        <f>IF(VLOOKUP($C40,AL제품Data!$A$2:$AL$100,38,0)="","",VLOOKUP($C40,AL제품Data!$A$2:$AL$100,38,0))</f>
        <v/>
      </c>
      <c r="BR40" s="130"/>
      <c r="BS40" s="130"/>
    </row>
    <row r="41" spans="1:71" s="112" customFormat="1" ht="20.25" customHeight="1" thickBot="1">
      <c r="A41" s="130" t="s">
        <v>961</v>
      </c>
      <c r="B41" s="158">
        <v>4</v>
      </c>
      <c r="C41" s="131" t="s">
        <v>918</v>
      </c>
      <c r="D41" s="133" t="str">
        <f>VLOOKUP($C41,AL제품Data!$A$2:$K$117,2,0)</f>
        <v>AL</v>
      </c>
      <c r="E41" s="133" t="str">
        <f>VLOOKUP($C41,AL제품Data!$A$2:$K$300,3,0)</f>
        <v>실내면,발코니면</v>
      </c>
      <c r="F41" s="133" t="str">
        <f>VLOOKUP($C41,AL제품Data!$A$2:$K$300,4,0)</f>
        <v>Top Hung(여닫이)</v>
      </c>
      <c r="G41" s="133" t="str">
        <f>VLOOKUP($C41,AL제품Data!$A$2:$K$300,5,0)</f>
        <v>시스템창</v>
      </c>
      <c r="H41" s="133" t="str">
        <f>VLOOKUP($C41,AL제품Data!$A$2:$K$300,6,0)</f>
        <v>Eurosystem9 AL</v>
      </c>
      <c r="I41" s="133" t="str">
        <f>VLOOKUP($C41,AL제품Data!$A$2:$K$300,7,0)</f>
        <v>유로시스템9 알루미늄</v>
      </c>
      <c r="J41" s="133" t="str">
        <f>VLOOKUP($C41,AL제품Data!$A$2:$K$300,8,0)</f>
        <v>SH단창</v>
      </c>
      <c r="K41" s="133">
        <f>VLOOKUP($C41,AL제품Data!$A$2:$K$300,9,0)</f>
        <v>80</v>
      </c>
      <c r="L41" s="133" t="str">
        <f>VLOOKUP($C41,AL제품Data!$A$2:$K$300,10,0)</f>
        <v>입면분할가능</v>
      </c>
      <c r="M41" s="133" t="str">
        <f>VLOOKUP($C41,AL제품Data!$A$2:$K$300,11,0)</f>
        <v>전체</v>
      </c>
      <c r="N41" s="134" t="str">
        <f>IFERROR(VLOOKUP($C41,AL제품Data!$A$2:$K$117,12,0),"")</f>
        <v/>
      </c>
      <c r="O41" s="130" t="str">
        <f>IF(VLOOKUP($A41,AL성적Data!$A$2:$AB$309,7,0)=0,"",VLOOKUP($A41,AL성적Data!$A$2:$AB$309,7,0))</f>
        <v>47mm(5일반+16공기+5일반+16공기+5일반)</v>
      </c>
      <c r="P41" s="135" t="str">
        <f>IF(VLOOKUP($A41,AL성적Data!$A$2:$AB$309,8,0)=0,"",VLOOKUP($A41,AL성적Data!$A$2:$AB$309,8,0))</f>
        <v/>
      </c>
      <c r="Q41" s="135" t="str">
        <f>IF(VLOOKUP($A41,AL성적Data!$A$2:$AB$309,9,0)=0,"",VLOOKUP($A41,AL성적Data!$A$2:$AB$309,9,0))</f>
        <v/>
      </c>
      <c r="R41" s="136" t="str">
        <f>IF(VLOOKUP($A41,AL성적Data!$A$2:$AB$309,10,0)=0,"",VLOOKUP($A41,AL성적Data!$A$2:$AB$309,10,0))</f>
        <v/>
      </c>
      <c r="S41" s="137" t="str">
        <f t="array" ref="S41">IFERROR(INDEX(AL성적Data!K:K,MATCH(1,(AL성적Data!A:A=DB!A41)*(AL성적Data!AC:AC="TW"),0)),"")</f>
        <v/>
      </c>
      <c r="T41" s="138" t="str">
        <f t="array" ref="T41">IFERROR(INDEX(AL성적Data!M:M,MATCH(1,(AL성적Data!A:A=DB!A41)*(AL성적Data!AC:AC="TW"),0)),"")</f>
        <v/>
      </c>
      <c r="U41" s="137" t="str">
        <f t="array" ref="U41">IFERROR(INDEX(AL성적Data!N:N,MATCH(1,(AL성적Data!A:A=DB!A41)*(AL성적Data!AC:AC="TW"),0)),"")</f>
        <v/>
      </c>
      <c r="V41" s="137" t="str">
        <f t="array" ref="V41">IFERROR(INDEX(AL성적Data!O:O,MATCH(1,(AL성적Data!A:A=DB!A41)*(AL성적Data!AC:AC="TA"),0)),"")</f>
        <v/>
      </c>
      <c r="W41" s="137" t="str">
        <f t="array" ref="W41">IFERROR(IF(INDEX(AL성적Data!Q:Q,MATCH(1,(AL성적Data!A:A=DB!A41)*(AL성적Data!AC:AC="WA"),0))=0,"",INDEX(AL성적Data!Q:Q,MATCH(1,(AL성적Data!A:A=DB!A41)*(AL성적Data!AC:AC="WA"),0))),"")</f>
        <v/>
      </c>
      <c r="X41" s="137" t="str">
        <f t="array" ref="X41">IFERROR(IF(INDEX(AL성적Data!R:R,MATCH(1,(AL성적Data!A:A=DB!A41)*(AL성적Data!AC:AC="WA"),0))=0,"",INDEX(AL성적Data!R:R,MATCH(1,(AL성적Data!A:A=DB!A41)*(AL성적Data!AC:AC="WA"),0))),"")</f>
        <v>50등급</v>
      </c>
      <c r="Y41" s="137" t="str">
        <f t="array" ref="Y41">IFERROR(IF(INDEX(AL성적Data!S:S,MATCH(1,(AL성적Data!A:A=DB!A41)*(AL성적Data!AC:AC="WA"),0))=0,"",INDEX(AL성적Data!S:S,MATCH(1,(AL성적Data!A:A=DB!A41)*(AL성적Data!AC:AC="WA"),0))),"")</f>
        <v>400등급</v>
      </c>
      <c r="Z41" s="137"/>
      <c r="AA41" s="137"/>
      <c r="AB41" s="137"/>
      <c r="AC41" s="137"/>
      <c r="AD41" s="139"/>
      <c r="AE41" s="150" t="str">
        <f>IFERROR(HYPERLINK(AX41,AE$1),"")</f>
        <v/>
      </c>
      <c r="AF41" s="151" t="str">
        <f>IFERROR(HYPERLINK(AY41,AF$1),"")</f>
        <v/>
      </c>
      <c r="AG41" s="151" t="str">
        <f>IFERROR(HYPERLINK(AZ41,AG$1),"")</f>
        <v>성적서_역학</v>
      </c>
      <c r="AH41" s="135"/>
      <c r="AI41" s="135"/>
      <c r="AJ41" s="135"/>
      <c r="AK41" s="135"/>
      <c r="AL41" s="152"/>
      <c r="AM41" s="140" t="str">
        <f>IFERROR(IF(BG41="","",HYPERLINK(BG41,AM$1)),"")</f>
        <v>도면_단면dwg</v>
      </c>
      <c r="AN41" s="140" t="str">
        <f>IFERROR(IF(BH41="","",HYPERLINK(BH41,AN$1)),"")</f>
        <v/>
      </c>
      <c r="AO41" s="140" t="str">
        <f>IFERROR(IF(BI41="","",HYPERLINK(BI41,AO$1)),"")</f>
        <v/>
      </c>
      <c r="AP41" s="140" t="str">
        <f>IFERROR(IF(BJ41="","",HYPERLINK(BJ41,AP$1)),"")</f>
        <v/>
      </c>
      <c r="AQ41" s="140" t="str">
        <f>IFERROR(IF(BK41="","",HYPERLINK(BK41,AQ$1)),"")</f>
        <v/>
      </c>
      <c r="AR41" s="140" t="str">
        <f>IFERROR(IF(BL41="","",HYPERLINK(BL41,AR$1)),"")</f>
        <v/>
      </c>
      <c r="AS41" s="140" t="str">
        <f>IFERROR(IF(BM41="","",HYPERLINK(BM41,AS$1)),"")</f>
        <v/>
      </c>
      <c r="AT41" s="140" t="str">
        <f>IFERROR(IF(BN41="","",HYPERLINK(BN41,AT$1)),"")</f>
        <v/>
      </c>
      <c r="AU41" s="141" t="str">
        <f>IFERROR(IF(BO41="","",HYPERLINK(BO41,AU$1)),"")</f>
        <v>리플렛</v>
      </c>
      <c r="AV41" s="140" t="str">
        <f>IFERROR(IF(BP41="","",HYPERLINK(BP41,AV$1)),"")</f>
        <v/>
      </c>
      <c r="AX41" s="130" t="e">
        <f t="array" ref="AX41">INDEX(AL성적Data!AF:AF,MATCH(1,(AL성적Data!A:A=DB!A41)*(AL성적Data!AC:AC="TW"),0))</f>
        <v>#N/A</v>
      </c>
      <c r="AY41" s="130" t="e">
        <f t="array" ref="AY41">INDEX(AL성적Data!AF:AF,MATCH(1,(AL성적Data!A:A=DB!A41)*(AL성적Data!AC:AC="TA"),0))</f>
        <v>#N/A</v>
      </c>
      <c r="AZ41" s="130" t="str">
        <f t="array" ref="AZ41">INDEX(AL성적Data!AF:AF,MATCH(1,(AL성적Data!A:A=DB!A41)*(AL성적Data!AC:AC="WA"),0))</f>
        <v>http://www.lxhausys.co.kr/popup/rn/download/downloadPopup.jsp?from=alwindow&amp;uu=/upload/alwindow/data/WA-E9-ASH80-347FGGG2A5.pdf</v>
      </c>
      <c r="BA41" s="130"/>
      <c r="BB41" s="130"/>
      <c r="BC41" s="130"/>
      <c r="BD41" s="130"/>
      <c r="BE41" s="130"/>
      <c r="BF41" s="130"/>
      <c r="BG41" s="135" t="str">
        <f>IF(VLOOKUP($C41,AL제품Data!$A$2:$AL$200,28,0)="","",VLOOKUP($C41,AL제품Data!$A$2:$AL$200,28,0))</f>
        <v>http://www.lxhausys.co.kr/popup/rn/download/downloadPopup.jsp?from=alwindow&amp;uu=/upload/alwindow/data/E9-ASH80_SEC.dwg</v>
      </c>
      <c r="BH41" s="135" t="str">
        <f>IF(VLOOKUP($C41,AL제품Data!$A$2:$AL$200,29,0)="","",VLOOKUP($C41,AL제품Data!$A$2:$AL$200,29,0))</f>
        <v/>
      </c>
      <c r="BI41" s="135" t="str">
        <f>IF(VLOOKUP($C41,AL제품Data!$A$2:$AL$100,30,0)="","",VLOOKUP($C41,AL제품Data!$A$2:$AL$100,30,0))</f>
        <v/>
      </c>
      <c r="BJ41" s="135"/>
      <c r="BK41" s="135"/>
      <c r="BL41" s="135"/>
      <c r="BM41" s="135"/>
      <c r="BN41" s="135"/>
      <c r="BO41" s="135" t="str">
        <f>IF(VLOOKUP($C41,AL제품Data!$A$2:$AL$100,36,0)="","",VLOOKUP($C41,AL제품Data!$A$2:$AL$100,36,0))</f>
        <v>http://www.lxhausys.co.kr/popup/rn/download/downloadPopup.jsp?from=alwindow&amp;uu=/upload/alwindow/data/E9-ASH80_REFLET.pdf</v>
      </c>
      <c r="BP41" s="135"/>
      <c r="BQ41" s="135" t="str">
        <f>IF(VLOOKUP($C41,AL제품Data!$A$2:$AL$100,38,0)="","",VLOOKUP($C41,AL제품Data!$A$2:$AL$100,38,0))</f>
        <v/>
      </c>
      <c r="BR41" s="130"/>
      <c r="BS41" s="130"/>
    </row>
    <row r="42" spans="1:71" s="112" customFormat="1" ht="20.25" customHeight="1" thickBot="1">
      <c r="A42" s="130" t="s">
        <v>1290</v>
      </c>
      <c r="B42" s="158">
        <v>5</v>
      </c>
      <c r="C42" s="131" t="s">
        <v>918</v>
      </c>
      <c r="D42" s="133" t="str">
        <f>VLOOKUP($C42,AL제품Data!$A$2:$K$117,2,0)</f>
        <v>AL</v>
      </c>
      <c r="E42" s="133" t="str">
        <f>VLOOKUP($C42,AL제품Data!$A$2:$K$300,3,0)</f>
        <v>실내면,발코니면</v>
      </c>
      <c r="F42" s="133" t="str">
        <f>VLOOKUP($C42,AL제품Data!$A$2:$K$300,4,0)</f>
        <v>Top Hung(여닫이)</v>
      </c>
      <c r="G42" s="133" t="str">
        <f>VLOOKUP($C42,AL제품Data!$A$2:$K$300,5,0)</f>
        <v>시스템창</v>
      </c>
      <c r="H42" s="133" t="str">
        <f>VLOOKUP($C42,AL제품Data!$A$2:$K$300,6,0)</f>
        <v>Eurosystem9 AL</v>
      </c>
      <c r="I42" s="133" t="str">
        <f>VLOOKUP($C42,AL제품Data!$A$2:$K$300,7,0)</f>
        <v>유로시스템9 알루미늄</v>
      </c>
      <c r="J42" s="133" t="str">
        <f>VLOOKUP($C42,AL제품Data!$A$2:$K$300,8,0)</f>
        <v>SH단창</v>
      </c>
      <c r="K42" s="133">
        <f>VLOOKUP($C42,AL제품Data!$A$2:$K$300,9,0)</f>
        <v>80</v>
      </c>
      <c r="L42" s="133" t="str">
        <f>VLOOKUP($C42,AL제품Data!$A$2:$K$300,10,0)</f>
        <v>입면분할가능</v>
      </c>
      <c r="M42" s="133" t="str">
        <f>VLOOKUP($C42,AL제품Data!$A$2:$K$300,11,0)</f>
        <v>전체</v>
      </c>
      <c r="N42" s="134" t="str">
        <f>IFERROR(VLOOKUP($C42,AL제품Data!$A$2:$K$117,12,0),"")</f>
        <v/>
      </c>
      <c r="O42" s="130" t="str">
        <f>IF(VLOOKUP($A42,AL성적Data!$A$2:$AB$309,7,0)=0,"",VLOOKUP($A42,AL성적Data!$A$2:$AB$309,7,0))</f>
        <v>46.5mm(5수퍼로이+18아르곤+0.5경량+18아르곤+5수퍼로이)</v>
      </c>
      <c r="P42" s="135" t="str">
        <f>IF(VLOOKUP($A42,AL성적Data!$A$2:$AB$309,8,0)=0,"",VLOOKUP($A42,AL성적Data!$A$2:$AB$309,8,0))</f>
        <v/>
      </c>
      <c r="Q42" s="135" t="str">
        <f>IF(VLOOKUP($A42,AL성적Data!$A$2:$AB$309,9,0)=0,"",VLOOKUP($A42,AL성적Data!$A$2:$AB$309,9,0))</f>
        <v/>
      </c>
      <c r="R42" s="136" t="str">
        <f>IF(VLOOKUP($A42,AL성적Data!$A$2:$AB$309,10,0)=0,"",VLOOKUP($A42,AL성적Data!$A$2:$AB$309,10,0))</f>
        <v/>
      </c>
      <c r="S42" s="137" t="str">
        <f t="array" ref="S42">IFERROR(INDEX(AL성적Data!K:K,MATCH(1,(AL성적Data!A:A=DB!A42)*(AL성적Data!AC:AC="TW"),0)),"")</f>
        <v>1등급</v>
      </c>
      <c r="T42" s="138">
        <f t="array" ref="T42">IFERROR(INDEX(AL성적Data!M:M,MATCH(1,(AL성적Data!A:A=DB!A42)*(AL성적Data!AC:AC="TW"),0)),"")</f>
        <v>0.98</v>
      </c>
      <c r="U42" s="137" t="str">
        <f t="array" ref="U42">IFERROR(INDEX(AL성적Data!N:N,MATCH(1,(AL성적Data!A:A=DB!A42)*(AL성적Data!AC:AC="TW"),0)),"")</f>
        <v>1등급</v>
      </c>
      <c r="V42" s="137" t="str">
        <f t="array" ref="V42">IFERROR(INDEX(AL성적Data!O:O,MATCH(1,(AL성적Data!A:A=DB!A42)*(AL성적Data!AC:AC="TA"),0)),"")</f>
        <v/>
      </c>
      <c r="W42" s="137" t="str">
        <f t="array" ref="W42">IFERROR(IF(INDEX(AL성적Data!Q:Q,MATCH(1,(AL성적Data!A:A=DB!A42)*(AL성적Data!AC:AC="WA"),0))=0,"",INDEX(AL성적Data!Q:Q,MATCH(1,(AL성적Data!A:A=DB!A42)*(AL성적Data!AC:AC="WA"),0))),"")</f>
        <v/>
      </c>
      <c r="X42" s="137" t="str">
        <f t="array" ref="X42">IFERROR(IF(INDEX(AL성적Data!R:R,MATCH(1,(AL성적Data!A:A=DB!A42)*(AL성적Data!AC:AC="WA"),0))=0,"",INDEX(AL성적Data!R:R,MATCH(1,(AL성적Data!A:A=DB!A42)*(AL성적Data!AC:AC="WA"),0))),"")</f>
        <v/>
      </c>
      <c r="Y42" s="137" t="str">
        <f t="array" ref="Y42">IFERROR(IF(INDEX(AL성적Data!S:S,MATCH(1,(AL성적Data!A:A=DB!A42)*(AL성적Data!AC:AC="WA"),0))=0,"",INDEX(AL성적Data!S:S,MATCH(1,(AL성적Data!A:A=DB!A42)*(AL성적Data!AC:AC="WA"),0))),"")</f>
        <v/>
      </c>
      <c r="Z42" s="137"/>
      <c r="AA42" s="137"/>
      <c r="AB42" s="137"/>
      <c r="AC42" s="137"/>
      <c r="AD42" s="139"/>
      <c r="AE42" s="150" t="str">
        <f>IFERROR(HYPERLINK(AX42,AE$1),"")</f>
        <v>성적서_에너지</v>
      </c>
      <c r="AF42" s="151" t="str">
        <f>IFERROR(HYPERLINK(AY42,AF$1),"")</f>
        <v/>
      </c>
      <c r="AG42" s="151" t="str">
        <f>IFERROR(HYPERLINK(AZ42,AG$1),"")</f>
        <v/>
      </c>
      <c r="AH42" s="135"/>
      <c r="AI42" s="135"/>
      <c r="AJ42" s="135"/>
      <c r="AK42" s="135"/>
      <c r="AL42" s="152"/>
      <c r="AM42" s="140" t="str">
        <f>IFERROR(IF(BG42="","",HYPERLINK(BG42,AM$1)),"")</f>
        <v>도면_단면dwg</v>
      </c>
      <c r="AN42" s="140" t="str">
        <f>IFERROR(IF(BH42="","",HYPERLINK(BH42,AN$1)),"")</f>
        <v/>
      </c>
      <c r="AO42" s="140" t="str">
        <f>IFERROR(IF(BI42="","",HYPERLINK(BI42,AO$1)),"")</f>
        <v/>
      </c>
      <c r="AP42" s="140" t="str">
        <f>IFERROR(IF(BJ42="","",HYPERLINK(BJ42,AP$1)),"")</f>
        <v/>
      </c>
      <c r="AQ42" s="140" t="str">
        <f>IFERROR(IF(BK42="","",HYPERLINK(BK42,AQ$1)),"")</f>
        <v/>
      </c>
      <c r="AR42" s="140" t="str">
        <f>IFERROR(IF(BL42="","",HYPERLINK(BL42,AR$1)),"")</f>
        <v/>
      </c>
      <c r="AS42" s="140" t="str">
        <f>IFERROR(IF(BM42="","",HYPERLINK(BM42,AS$1)),"")</f>
        <v/>
      </c>
      <c r="AT42" s="140" t="str">
        <f>IFERROR(IF(BN42="","",HYPERLINK(BN42,AT$1)),"")</f>
        <v/>
      </c>
      <c r="AU42" s="141" t="str">
        <f>IFERROR(IF(BO42="","",HYPERLINK(BO42,AU$1)),"")</f>
        <v>리플렛</v>
      </c>
      <c r="AV42" s="140" t="str">
        <f>IFERROR(IF(BP42="","",HYPERLINK(BP42,AV$1)),"")</f>
        <v/>
      </c>
      <c r="AX42" s="130" t="str">
        <f t="array" ref="AX42">INDEX(AL성적Data!AF:AF,MATCH(1,(AL성적Data!A:A=DB!A42)*(AL성적Data!AC:AC="TW"),0))</f>
        <v>http://www.lxhausys.co.kr/popup/rn/download/downloadPopup.jsp?from=alwindow&amp;uu=/upload/alwindow/data/TW-E9-ASH80-346FEAE2R5.pdf</v>
      </c>
      <c r="AY42" s="130" t="e">
        <f t="array" ref="AY42">INDEX(AL성적Data!AF:AF,MATCH(1,(AL성적Data!A:A=DB!A42)*(AL성적Data!AC:AC="TA"),0))</f>
        <v>#N/A</v>
      </c>
      <c r="AZ42" s="130" t="e">
        <f t="array" ref="AZ42">INDEX(AL성적Data!AF:AF,MATCH(1,(AL성적Data!A:A=DB!A42)*(AL성적Data!AC:AC="WA"),0))</f>
        <v>#N/A</v>
      </c>
      <c r="BA42" s="130"/>
      <c r="BB42" s="130"/>
      <c r="BC42" s="130"/>
      <c r="BD42" s="130"/>
      <c r="BE42" s="130"/>
      <c r="BF42" s="130"/>
      <c r="BG42" s="135" t="str">
        <f>IF(VLOOKUP($C42,AL제품Data!$A$2:$AL$200,28,0)="","",VLOOKUP($C42,AL제품Data!$A$2:$AL$200,28,0))</f>
        <v>http://www.lxhausys.co.kr/popup/rn/download/downloadPopup.jsp?from=alwindow&amp;uu=/upload/alwindow/data/E9-ASH80_SEC.dwg</v>
      </c>
      <c r="BH42" s="135" t="str">
        <f>IF(VLOOKUP($C42,AL제품Data!$A$2:$AL$200,29,0)="","",VLOOKUP($C42,AL제품Data!$A$2:$AL$200,29,0))</f>
        <v/>
      </c>
      <c r="BI42" s="135" t="str">
        <f>IF(VLOOKUP($C42,AL제품Data!$A$2:$AL$100,30,0)="","",VLOOKUP($C42,AL제품Data!$A$2:$AL$100,30,0))</f>
        <v/>
      </c>
      <c r="BJ42" s="135"/>
      <c r="BK42" s="135"/>
      <c r="BL42" s="135"/>
      <c r="BM42" s="135"/>
      <c r="BN42" s="135"/>
      <c r="BO42" s="135" t="str">
        <f>IF(VLOOKUP($C42,AL제품Data!$A$2:$AL$100,36,0)="","",VLOOKUP($C42,AL제품Data!$A$2:$AL$100,36,0))</f>
        <v>http://www.lxhausys.co.kr/popup/rn/download/downloadPopup.jsp?from=alwindow&amp;uu=/upload/alwindow/data/E9-ASH80_REFLET.pdf</v>
      </c>
      <c r="BP42" s="135"/>
      <c r="BQ42" s="135" t="str">
        <f>IF(VLOOKUP($C42,AL제품Data!$A$2:$AL$100,38,0)="","",VLOOKUP($C42,AL제품Data!$A$2:$AL$100,38,0))</f>
        <v/>
      </c>
      <c r="BR42" s="130"/>
      <c r="BS42" s="130"/>
    </row>
    <row r="43" spans="1:71" s="112" customFormat="1" ht="20.25" customHeight="1" thickBot="1">
      <c r="A43" s="130" t="s">
        <v>1291</v>
      </c>
      <c r="B43" s="158">
        <v>1</v>
      </c>
      <c r="C43" s="131" t="s">
        <v>1299</v>
      </c>
      <c r="D43" s="133" t="str">
        <f>VLOOKUP($C43,AL제품Data!$A$2:$K$117,2,0)</f>
        <v>AL</v>
      </c>
      <c r="E43" s="133" t="str">
        <f>VLOOKUP($C43,AL제품Data!$A$2:$K$300,3,0)</f>
        <v>실내면,발코니면</v>
      </c>
      <c r="F43" s="133" t="str">
        <f>VLOOKUP($C43,AL제품Data!$A$2:$K$300,4,0)</f>
        <v>Top Hung(여닫이)</v>
      </c>
      <c r="G43" s="133" t="str">
        <f>VLOOKUP($C43,AL제품Data!$A$2:$K$300,5,0)</f>
        <v>시스템창</v>
      </c>
      <c r="H43" s="133" t="str">
        <f>VLOOKUP($C43,AL제품Data!$A$2:$K$300,6,0)</f>
        <v>Eurosystem9 AL</v>
      </c>
      <c r="I43" s="133" t="str">
        <f>VLOOKUP($C43,AL제품Data!$A$2:$K$300,7,0)</f>
        <v>유로시스템9 알루미늄</v>
      </c>
      <c r="J43" s="133" t="str">
        <f>VLOOKUP($C43,AL제품Data!$A$2:$K$300,8,0)</f>
        <v>SH단창</v>
      </c>
      <c r="K43" s="133">
        <f>VLOOKUP($C43,AL제품Data!$A$2:$K$300,9,0)</f>
        <v>80</v>
      </c>
      <c r="L43" s="133" t="str">
        <f>VLOOKUP($C43,AL제품Data!$A$2:$K$300,10,0)</f>
        <v>입면분할가능</v>
      </c>
      <c r="M43" s="133" t="str">
        <f>VLOOKUP($C43,AL제품Data!$A$2:$K$300,11,0)</f>
        <v>전체</v>
      </c>
      <c r="N43" s="134" t="str">
        <f>IFERROR(VLOOKUP($C43,AL제품Data!$A$2:$K$117,12,0),"")</f>
        <v/>
      </c>
      <c r="O43" s="130" t="str">
        <f>IF(VLOOKUP($A43,AL성적Data!$A$2:$AB$309,7,0)=0,"",VLOOKUP($A43,AL성적Data!$A$2:$AB$309,7,0))</f>
        <v>47mm(5일반+16아르곤+5수퍼로이+16아르곤+5수퍼로이)</v>
      </c>
      <c r="P43" s="135" t="str">
        <f>IF(VLOOKUP($A43,AL성적Data!$A$2:$AB$309,8,0)=0,"",VLOOKUP($A43,AL성적Data!$A$2:$AB$309,8,0))</f>
        <v/>
      </c>
      <c r="Q43" s="135" t="str">
        <f>IF(VLOOKUP($A43,AL성적Data!$A$2:$AB$309,9,0)=0,"",VLOOKUP($A43,AL성적Data!$A$2:$AB$309,9,0))</f>
        <v/>
      </c>
      <c r="R43" s="136" t="str">
        <f>IF(VLOOKUP($A43,AL성적Data!$A$2:$AB$309,10,0)=0,"",VLOOKUP($A43,AL성적Data!$A$2:$AB$309,10,0))</f>
        <v/>
      </c>
      <c r="S43" s="137" t="str">
        <f t="array" ref="S43">IFERROR(INDEX(AL성적Data!K:K,MATCH(1,(AL성적Data!A:A=DB!A43)*(AL성적Data!AC:AC="TW"),0)),"")</f>
        <v>1등급</v>
      </c>
      <c r="T43" s="138">
        <f t="array" ref="T43">IFERROR(INDEX(AL성적Data!M:M,MATCH(1,(AL성적Data!A:A=DB!A43)*(AL성적Data!AC:AC="TW"),0)),"")</f>
        <v>0.98499999999999999</v>
      </c>
      <c r="U43" s="137" t="str">
        <f t="array" ref="U43">IFERROR(INDEX(AL성적Data!N:N,MATCH(1,(AL성적Data!A:A=DB!A43)*(AL성적Data!AC:AC="TW"),0)),"")</f>
        <v>1등급</v>
      </c>
      <c r="V43" s="137" t="str">
        <f t="array" ref="V43">IFERROR(INDEX(AL성적Data!O:O,MATCH(1,(AL성적Data!A:A=DB!A43)*(AL성적Data!AC:AC="TA"),0)),"")</f>
        <v/>
      </c>
      <c r="W43" s="137" t="str">
        <f t="array" ref="W43">IFERROR(IF(INDEX(AL성적Data!Q:Q,MATCH(1,(AL성적Data!A:A=DB!A43)*(AL성적Data!AC:AC="WA"),0))=0,"",INDEX(AL성적Data!Q:Q,MATCH(1,(AL성적Data!A:A=DB!A43)*(AL성적Data!AC:AC="WA"),0))),"")</f>
        <v/>
      </c>
      <c r="X43" s="137" t="str">
        <f t="array" ref="X43">IFERROR(IF(INDEX(AL성적Data!R:R,MATCH(1,(AL성적Data!A:A=DB!A43)*(AL성적Data!AC:AC="WA"),0))=0,"",INDEX(AL성적Data!R:R,MATCH(1,(AL성적Data!A:A=DB!A43)*(AL성적Data!AC:AC="WA"),0))),"")</f>
        <v/>
      </c>
      <c r="Y43" s="137" t="str">
        <f t="array" ref="Y43">IFERROR(IF(INDEX(AL성적Data!S:S,MATCH(1,(AL성적Data!A:A=DB!A43)*(AL성적Data!AC:AC="WA"),0))=0,"",INDEX(AL성적Data!S:S,MATCH(1,(AL성적Data!A:A=DB!A43)*(AL성적Data!AC:AC="WA"),0))),"")</f>
        <v/>
      </c>
      <c r="Z43" s="137"/>
      <c r="AA43" s="137"/>
      <c r="AB43" s="137"/>
      <c r="AC43" s="137"/>
      <c r="AD43" s="139"/>
      <c r="AE43" s="150" t="str">
        <f>IFERROR(HYPERLINK(AX43,AE$1),"")</f>
        <v>성적서_에너지</v>
      </c>
      <c r="AF43" s="151" t="str">
        <f>IFERROR(HYPERLINK(AY43,AF$1),"")</f>
        <v/>
      </c>
      <c r="AG43" s="151" t="str">
        <f>IFERROR(HYPERLINK(AZ43,AG$1),"")</f>
        <v/>
      </c>
      <c r="AH43" s="135"/>
      <c r="AI43" s="135"/>
      <c r="AJ43" s="135"/>
      <c r="AK43" s="135"/>
      <c r="AL43" s="152"/>
      <c r="AM43" s="140" t="str">
        <f>IFERROR(IF(BG43="","",HYPERLINK(BG43,AM$1)),"")</f>
        <v>도면_단면dwg</v>
      </c>
      <c r="AN43" s="140" t="str">
        <f>IFERROR(IF(BH43="","",HYPERLINK(BH43,AN$1)),"")</f>
        <v/>
      </c>
      <c r="AO43" s="140" t="str">
        <f>IFERROR(IF(BI43="","",HYPERLINK(BI43,AO$1)),"")</f>
        <v/>
      </c>
      <c r="AP43" s="140" t="str">
        <f>IFERROR(IF(BJ43="","",HYPERLINK(BJ43,AP$1)),"")</f>
        <v/>
      </c>
      <c r="AQ43" s="140" t="str">
        <f>IFERROR(IF(BK43="","",HYPERLINK(BK43,AQ$1)),"")</f>
        <v/>
      </c>
      <c r="AR43" s="140" t="str">
        <f>IFERROR(IF(BL43="","",HYPERLINK(BL43,AR$1)),"")</f>
        <v/>
      </c>
      <c r="AS43" s="140" t="str">
        <f>IFERROR(IF(BM43="","",HYPERLINK(BM43,AS$1)),"")</f>
        <v/>
      </c>
      <c r="AT43" s="140" t="str">
        <f>IFERROR(IF(BN43="","",HYPERLINK(BN43,AT$1)),"")</f>
        <v/>
      </c>
      <c r="AU43" s="141" t="str">
        <f>IFERROR(IF(BO43="","",HYPERLINK(BO43,AU$1)),"")</f>
        <v/>
      </c>
      <c r="AV43" s="140" t="str">
        <f>IFERROR(IF(BP43="","",HYPERLINK(BP43,AV$1)),"")</f>
        <v/>
      </c>
      <c r="AX43" s="130" t="str">
        <f t="array" ref="AX43">INDEX(AL성적Data!AF:AF,MATCH(1,(AL성적Data!A:A=DB!A43)*(AL성적Data!AC:AC="TW"),0))</f>
        <v>http://www.lxhausys.co.kr/popup/rn/download/downloadPopup.jsp?from=alwindow&amp;uu=/upload/alwindow/data/TW-E9-ASH80(SMART)-347FGEE2R5.pdf</v>
      </c>
      <c r="AY43" s="130" t="e">
        <f t="array" ref="AY43">INDEX(AL성적Data!AF:AF,MATCH(1,(AL성적Data!A:A=DB!A43)*(AL성적Data!AC:AC="TA"),0))</f>
        <v>#N/A</v>
      </c>
      <c r="AZ43" s="130" t="e">
        <f t="array" ref="AZ43">INDEX(AL성적Data!AF:AF,MATCH(1,(AL성적Data!A:A=DB!A43)*(AL성적Data!AC:AC="WA"),0))</f>
        <v>#N/A</v>
      </c>
      <c r="BA43" s="130"/>
      <c r="BB43" s="130"/>
      <c r="BC43" s="130"/>
      <c r="BD43" s="130"/>
      <c r="BE43" s="130"/>
      <c r="BF43" s="130"/>
      <c r="BG43" s="135" t="str">
        <f>IF(VLOOKUP($C43,AL제품Data!$A$2:$AL$200,28,0)="","",VLOOKUP($C43,AL제품Data!$A$2:$AL$200,28,0))</f>
        <v>http://www.lxhausys.co.kr/popup/rn/download/downloadPopup.jsp?from=alwindow&amp;uu=/upload/alwindow/data/E9-ASH80(SMART)_SEC.dwg</v>
      </c>
      <c r="BH43" s="135" t="str">
        <f>IF(VLOOKUP($C43,AL제품Data!$A$2:$AL$200,29,0)="","",VLOOKUP($C43,AL제품Data!$A$2:$AL$200,29,0))</f>
        <v/>
      </c>
      <c r="BI43" s="135" t="str">
        <f>IF(VLOOKUP($C43,AL제품Data!$A$2:$AL$100,30,0)="","",VLOOKUP($C43,AL제품Data!$A$2:$AL$100,30,0))</f>
        <v/>
      </c>
      <c r="BJ43" s="135"/>
      <c r="BK43" s="135"/>
      <c r="BL43" s="135"/>
      <c r="BM43" s="135"/>
      <c r="BN43" s="135"/>
      <c r="BO43" s="135" t="str">
        <f>IF(VLOOKUP($C43,AL제품Data!$A$2:$AL$100,36,0)="","",VLOOKUP($C43,AL제품Data!$A$2:$AL$100,36,0))</f>
        <v/>
      </c>
      <c r="BP43" s="135"/>
      <c r="BQ43" s="135" t="str">
        <f>IF(VLOOKUP($C43,AL제품Data!$A$2:$AL$100,38,0)="","",VLOOKUP($C43,AL제품Data!$A$2:$AL$100,38,0))</f>
        <v/>
      </c>
      <c r="BR43" s="130"/>
      <c r="BS43" s="130"/>
    </row>
    <row r="44" spans="1:71" s="112" customFormat="1" ht="19.5" customHeight="1" thickBot="1">
      <c r="A44" s="130" t="s">
        <v>1292</v>
      </c>
      <c r="B44" s="158">
        <v>2</v>
      </c>
      <c r="C44" s="131" t="s">
        <v>1299</v>
      </c>
      <c r="D44" s="133" t="str">
        <f>VLOOKUP($C44,AL제품Data!$A$2:$K$117,2,0)</f>
        <v>AL</v>
      </c>
      <c r="E44" s="133" t="str">
        <f>VLOOKUP($C44,AL제품Data!$A$2:$K$300,3,0)</f>
        <v>실내면,발코니면</v>
      </c>
      <c r="F44" s="133" t="str">
        <f>VLOOKUP($C44,AL제품Data!$A$2:$K$300,4,0)</f>
        <v>Top Hung(여닫이)</v>
      </c>
      <c r="G44" s="133" t="str">
        <f>VLOOKUP($C44,AL제품Data!$A$2:$K$300,5,0)</f>
        <v>시스템창</v>
      </c>
      <c r="H44" s="133" t="str">
        <f>VLOOKUP($C44,AL제품Data!$A$2:$K$300,6,0)</f>
        <v>Eurosystem9 AL</v>
      </c>
      <c r="I44" s="133" t="str">
        <f>VLOOKUP($C44,AL제품Data!$A$2:$K$300,7,0)</f>
        <v>유로시스템9 알루미늄</v>
      </c>
      <c r="J44" s="133" t="str">
        <f>VLOOKUP($C44,AL제품Data!$A$2:$K$300,8,0)</f>
        <v>SH단창</v>
      </c>
      <c r="K44" s="133">
        <f>VLOOKUP($C44,AL제품Data!$A$2:$K$300,9,0)</f>
        <v>80</v>
      </c>
      <c r="L44" s="133" t="str">
        <f>VLOOKUP($C44,AL제품Data!$A$2:$K$300,10,0)</f>
        <v>입면분할가능</v>
      </c>
      <c r="M44" s="133" t="str">
        <f>VLOOKUP($C44,AL제품Data!$A$2:$K$300,11,0)</f>
        <v>전체</v>
      </c>
      <c r="N44" s="134" t="str">
        <f>IFERROR(VLOOKUP($C44,AL제품Data!$A$2:$K$117,12,0),"")</f>
        <v/>
      </c>
      <c r="O44" s="130" t="str">
        <f>IF(VLOOKUP($A44,AL성적Data!$A$2:$AB$309,7,0)=0,"",VLOOKUP($A44,AL성적Data!$A$2:$AB$309,7,0))</f>
        <v>43mm(5일반+14아르곤+5수퍼로이+14아르곤+5수퍼로이)</v>
      </c>
      <c r="P44" s="135" t="str">
        <f>IF(VLOOKUP($A44,AL성적Data!$A$2:$AB$309,8,0)=0,"",VLOOKUP($A44,AL성적Data!$A$2:$AB$309,8,0))</f>
        <v/>
      </c>
      <c r="Q44" s="135" t="str">
        <f>IF(VLOOKUP($A44,AL성적Data!$A$2:$AB$309,9,0)=0,"",VLOOKUP($A44,AL성적Data!$A$2:$AB$309,9,0))</f>
        <v/>
      </c>
      <c r="R44" s="136" t="str">
        <f>IF(VLOOKUP($A44,AL성적Data!$A$2:$AB$309,10,0)=0,"",VLOOKUP($A44,AL성적Data!$A$2:$AB$309,10,0))</f>
        <v/>
      </c>
      <c r="S44" s="137" t="str">
        <f t="array" ref="S44">IFERROR(INDEX(AL성적Data!K:K,MATCH(1,(AL성적Data!A:A=DB!A44)*(AL성적Data!AC:AC="TW"),0)),"")</f>
        <v>2등급</v>
      </c>
      <c r="T44" s="138">
        <f t="array" ref="T44">IFERROR(INDEX(AL성적Data!M:M,MATCH(1,(AL성적Data!A:A=DB!A44)*(AL성적Data!AC:AC="TW"),0)),"")</f>
        <v>1.091</v>
      </c>
      <c r="U44" s="137" t="str">
        <f t="array" ref="U44">IFERROR(INDEX(AL성적Data!N:N,MATCH(1,(AL성적Data!A:A=DB!A44)*(AL성적Data!AC:AC="TW"),0)),"")</f>
        <v>1등급</v>
      </c>
      <c r="V44" s="137" t="str">
        <f t="array" ref="V44">IFERROR(INDEX(AL성적Data!O:O,MATCH(1,(AL성적Data!A:A=DB!A44)*(AL성적Data!AC:AC="TA"),0)),"")</f>
        <v/>
      </c>
      <c r="W44" s="137" t="str">
        <f t="array" ref="W44">IFERROR(IF(INDEX(AL성적Data!Q:Q,MATCH(1,(AL성적Data!A:A=DB!A44)*(AL성적Data!AC:AC="WA"),0))=0,"",INDEX(AL성적Data!Q:Q,MATCH(1,(AL성적Data!A:A=DB!A44)*(AL성적Data!AC:AC="WA"),0))),"")</f>
        <v/>
      </c>
      <c r="X44" s="137" t="str">
        <f t="array" ref="X44">IFERROR(IF(INDEX(AL성적Data!R:R,MATCH(1,(AL성적Data!A:A=DB!A44)*(AL성적Data!AC:AC="WA"),0))=0,"",INDEX(AL성적Data!R:R,MATCH(1,(AL성적Data!A:A=DB!A44)*(AL성적Data!AC:AC="WA"),0))),"")</f>
        <v/>
      </c>
      <c r="Y44" s="137" t="str">
        <f t="array" ref="Y44">IFERROR(IF(INDEX(AL성적Data!S:S,MATCH(1,(AL성적Data!A:A=DB!A44)*(AL성적Data!AC:AC="WA"),0))=0,"",INDEX(AL성적Data!S:S,MATCH(1,(AL성적Data!A:A=DB!A44)*(AL성적Data!AC:AC="WA"),0))),"")</f>
        <v/>
      </c>
      <c r="Z44" s="137"/>
      <c r="AA44" s="137"/>
      <c r="AB44" s="137"/>
      <c r="AC44" s="137"/>
      <c r="AD44" s="139"/>
      <c r="AE44" s="150" t="str">
        <f>IFERROR(HYPERLINK(AX44,AE$1),"")</f>
        <v>성적서_에너지</v>
      </c>
      <c r="AF44" s="151" t="str">
        <f>IFERROR(HYPERLINK(AY44,AF$1),"")</f>
        <v/>
      </c>
      <c r="AG44" s="151" t="str">
        <f>IFERROR(HYPERLINK(AZ44,AG$1),"")</f>
        <v/>
      </c>
      <c r="AH44" s="135"/>
      <c r="AI44" s="135"/>
      <c r="AJ44" s="135"/>
      <c r="AK44" s="135"/>
      <c r="AL44" s="152"/>
      <c r="AM44" s="140" t="str">
        <f>IFERROR(IF(BG44="","",HYPERLINK(BG44,AM$1)),"")</f>
        <v>도면_단면dwg</v>
      </c>
      <c r="AN44" s="140" t="str">
        <f>IFERROR(IF(BH44="","",HYPERLINK(BH44,AN$1)),"")</f>
        <v/>
      </c>
      <c r="AO44" s="140" t="str">
        <f>IFERROR(IF(BI44="","",HYPERLINK(BI44,AO$1)),"")</f>
        <v/>
      </c>
      <c r="AP44" s="140" t="str">
        <f>IFERROR(IF(BJ44="","",HYPERLINK(BJ44,AP$1)),"")</f>
        <v/>
      </c>
      <c r="AQ44" s="140" t="str">
        <f>IFERROR(IF(BK44="","",HYPERLINK(BK44,AQ$1)),"")</f>
        <v/>
      </c>
      <c r="AR44" s="140" t="str">
        <f>IFERROR(IF(BL44="","",HYPERLINK(BL44,AR$1)),"")</f>
        <v/>
      </c>
      <c r="AS44" s="140" t="str">
        <f>IFERROR(IF(BM44="","",HYPERLINK(BM44,AS$1)),"")</f>
        <v/>
      </c>
      <c r="AT44" s="140" t="str">
        <f>IFERROR(IF(BN44="","",HYPERLINK(BN44,AT$1)),"")</f>
        <v/>
      </c>
      <c r="AU44" s="141" t="str">
        <f>IFERROR(IF(BO44="","",HYPERLINK(BO44,AU$1)),"")</f>
        <v/>
      </c>
      <c r="AV44" s="140" t="str">
        <f>IFERROR(IF(BP44="","",HYPERLINK(BP44,AV$1)),"")</f>
        <v/>
      </c>
      <c r="AX44" s="130" t="str">
        <f t="array" ref="AX44">INDEX(AL성적Data!AF:AF,MATCH(1,(AL성적Data!A:A=DB!A44)*(AL성적Data!AC:AC="TW"),0))</f>
        <v>http://www.lxhausys.co.kr/popup/rn/download/downloadPopup.jsp?from=alwindow&amp;uu=/upload/alwindow/data/TW-E9-ASH80(SMART)-343FGEE2R5.pdf</v>
      </c>
      <c r="AY44" s="130" t="e">
        <f t="array" ref="AY44">INDEX(AL성적Data!AF:AF,MATCH(1,(AL성적Data!A:A=DB!A44)*(AL성적Data!AC:AC="TA"),0))</f>
        <v>#N/A</v>
      </c>
      <c r="AZ44" s="130" t="e">
        <f t="array" ref="AZ44">INDEX(AL성적Data!AF:AF,MATCH(1,(AL성적Data!A:A=DB!A44)*(AL성적Data!AC:AC="WA"),0))</f>
        <v>#N/A</v>
      </c>
      <c r="BA44" s="130"/>
      <c r="BB44" s="130"/>
      <c r="BC44" s="130"/>
      <c r="BD44" s="130"/>
      <c r="BE44" s="130"/>
      <c r="BF44" s="130"/>
      <c r="BG44" s="135" t="str">
        <f>IF(VLOOKUP($C44,AL제품Data!$A$2:$AL$200,28,0)="","",VLOOKUP($C44,AL제품Data!$A$2:$AL$200,28,0))</f>
        <v>http://www.lxhausys.co.kr/popup/rn/download/downloadPopup.jsp?from=alwindow&amp;uu=/upload/alwindow/data/E9-ASH80(SMART)_SEC.dwg</v>
      </c>
      <c r="BH44" s="135" t="str">
        <f>IF(VLOOKUP($C44,AL제품Data!$A$2:$AL$200,29,0)="","",VLOOKUP($C44,AL제품Data!$A$2:$AL$200,29,0))</f>
        <v/>
      </c>
      <c r="BI44" s="135" t="str">
        <f>IF(VLOOKUP($C44,AL제품Data!$A$2:$AL$100,30,0)="","",VLOOKUP($C44,AL제품Data!$A$2:$AL$100,30,0))</f>
        <v/>
      </c>
      <c r="BJ44" s="135"/>
      <c r="BK44" s="135"/>
      <c r="BL44" s="135"/>
      <c r="BM44" s="135"/>
      <c r="BN44" s="135"/>
      <c r="BO44" s="135" t="str">
        <f>IF(VLOOKUP($C44,AL제품Data!$A$2:$AL$100,36,0)="","",VLOOKUP($C44,AL제품Data!$A$2:$AL$100,36,0))</f>
        <v/>
      </c>
      <c r="BP44" s="135"/>
      <c r="BQ44" s="135" t="str">
        <f>IF(VLOOKUP($C44,AL제품Data!$A$2:$AL$100,38,0)="","",VLOOKUP($C44,AL제품Data!$A$2:$AL$100,38,0))</f>
        <v/>
      </c>
      <c r="BR44" s="130"/>
      <c r="BS44" s="130"/>
    </row>
    <row r="45" spans="1:71" s="112" customFormat="1" ht="19.5" customHeight="1" thickBot="1">
      <c r="A45" s="130" t="s">
        <v>1293</v>
      </c>
      <c r="B45" s="158">
        <v>3</v>
      </c>
      <c r="C45" s="131" t="s">
        <v>1299</v>
      </c>
      <c r="D45" s="133" t="str">
        <f>VLOOKUP($C45,AL제품Data!$A$2:$K$117,2,0)</f>
        <v>AL</v>
      </c>
      <c r="E45" s="133" t="str">
        <f>VLOOKUP($C45,AL제품Data!$A$2:$K$300,3,0)</f>
        <v>실내면,발코니면</v>
      </c>
      <c r="F45" s="133" t="str">
        <f>VLOOKUP($C45,AL제품Data!$A$2:$K$300,4,0)</f>
        <v>Top Hung(여닫이)</v>
      </c>
      <c r="G45" s="133" t="str">
        <f>VLOOKUP($C45,AL제품Data!$A$2:$K$300,5,0)</f>
        <v>시스템창</v>
      </c>
      <c r="H45" s="133" t="str">
        <f>VLOOKUP($C45,AL제품Data!$A$2:$K$300,6,0)</f>
        <v>Eurosystem9 AL</v>
      </c>
      <c r="I45" s="133" t="str">
        <f>VLOOKUP($C45,AL제품Data!$A$2:$K$300,7,0)</f>
        <v>유로시스템9 알루미늄</v>
      </c>
      <c r="J45" s="133" t="str">
        <f>VLOOKUP($C45,AL제품Data!$A$2:$K$300,8,0)</f>
        <v>SH단창</v>
      </c>
      <c r="K45" s="133">
        <f>VLOOKUP($C45,AL제품Data!$A$2:$K$300,9,0)</f>
        <v>80</v>
      </c>
      <c r="L45" s="133" t="str">
        <f>VLOOKUP($C45,AL제품Data!$A$2:$K$300,10,0)</f>
        <v>입면분할가능</v>
      </c>
      <c r="M45" s="133" t="str">
        <f>VLOOKUP($C45,AL제품Data!$A$2:$K$300,11,0)</f>
        <v>전체</v>
      </c>
      <c r="N45" s="134" t="str">
        <f>IFERROR(VLOOKUP($C45,AL제품Data!$A$2:$K$117,12,0),"")</f>
        <v/>
      </c>
      <c r="O45" s="130" t="str">
        <f>IF(VLOOKUP($A45,AL성적Data!$A$2:$AB$309,7,0)=0,"",VLOOKUP($A45,AL성적Data!$A$2:$AB$309,7,0))</f>
        <v>24mm(5일반+14아르곤+5수퍼로이)</v>
      </c>
      <c r="P45" s="135" t="str">
        <f>IF(VLOOKUP($A45,AL성적Data!$A$2:$AB$309,8,0)=0,"",VLOOKUP($A45,AL성적Data!$A$2:$AB$309,8,0))</f>
        <v/>
      </c>
      <c r="Q45" s="135" t="str">
        <f>IF(VLOOKUP($A45,AL성적Data!$A$2:$AB$309,9,0)=0,"",VLOOKUP($A45,AL성적Data!$A$2:$AB$309,9,0))</f>
        <v/>
      </c>
      <c r="R45" s="136" t="str">
        <f>IF(VLOOKUP($A45,AL성적Data!$A$2:$AB$309,10,0)=0,"",VLOOKUP($A45,AL성적Data!$A$2:$AB$309,10,0))</f>
        <v/>
      </c>
      <c r="S45" s="137" t="str">
        <f t="array" ref="S45">IFERROR(INDEX(AL성적Data!K:K,MATCH(1,(AL성적Data!A:A=DB!A45)*(AL성적Data!AC:AC="TW"),0)),"")</f>
        <v>3등급</v>
      </c>
      <c r="T45" s="138">
        <f t="array" ref="T45">IFERROR(INDEX(AL성적Data!M:M,MATCH(1,(AL성적Data!A:A=DB!A45)*(AL성적Data!AC:AC="TW"),0)),"")</f>
        <v>1.613</v>
      </c>
      <c r="U45" s="137" t="str">
        <f t="array" ref="U45">IFERROR(INDEX(AL성적Data!N:N,MATCH(1,(AL성적Data!A:A=DB!A45)*(AL성적Data!AC:AC="TW"),0)),"")</f>
        <v>1등급</v>
      </c>
      <c r="V45" s="137" t="str">
        <f t="array" ref="V45">IFERROR(INDEX(AL성적Data!O:O,MATCH(1,(AL성적Data!A:A=DB!A45)*(AL성적Data!AC:AC="TA"),0)),"")</f>
        <v/>
      </c>
      <c r="W45" s="137" t="str">
        <f t="array" ref="W45">IFERROR(IF(INDEX(AL성적Data!Q:Q,MATCH(1,(AL성적Data!A:A=DB!A45)*(AL성적Data!AC:AC="WA"),0))=0,"",INDEX(AL성적Data!Q:Q,MATCH(1,(AL성적Data!A:A=DB!A45)*(AL성적Data!AC:AC="WA"),0))),"")</f>
        <v/>
      </c>
      <c r="X45" s="137" t="str">
        <f t="array" ref="X45">IFERROR(IF(INDEX(AL성적Data!R:R,MATCH(1,(AL성적Data!A:A=DB!A45)*(AL성적Data!AC:AC="WA"),0))=0,"",INDEX(AL성적Data!R:R,MATCH(1,(AL성적Data!A:A=DB!A45)*(AL성적Data!AC:AC="WA"),0))),"")</f>
        <v/>
      </c>
      <c r="Y45" s="137" t="str">
        <f t="array" ref="Y45">IFERROR(IF(INDEX(AL성적Data!S:S,MATCH(1,(AL성적Data!A:A=DB!A45)*(AL성적Data!AC:AC="WA"),0))=0,"",INDEX(AL성적Data!S:S,MATCH(1,(AL성적Data!A:A=DB!A45)*(AL성적Data!AC:AC="WA"),0))),"")</f>
        <v/>
      </c>
      <c r="Z45" s="137"/>
      <c r="AA45" s="137"/>
      <c r="AB45" s="137"/>
      <c r="AC45" s="137"/>
      <c r="AD45" s="139"/>
      <c r="AE45" s="150" t="str">
        <f>IFERROR(HYPERLINK(AX45,AE$1),"")</f>
        <v>성적서_에너지</v>
      </c>
      <c r="AF45" s="151" t="str">
        <f>IFERROR(HYPERLINK(AY45,AF$1),"")</f>
        <v/>
      </c>
      <c r="AG45" s="151" t="str">
        <f>IFERROR(HYPERLINK(AZ45,AG$1),"")</f>
        <v/>
      </c>
      <c r="AH45" s="135"/>
      <c r="AI45" s="135"/>
      <c r="AJ45" s="135"/>
      <c r="AK45" s="135"/>
      <c r="AL45" s="152"/>
      <c r="AM45" s="140" t="str">
        <f>IFERROR(IF(BG45="","",HYPERLINK(BG45,AM$1)),"")</f>
        <v>도면_단면dwg</v>
      </c>
      <c r="AN45" s="140" t="str">
        <f>IFERROR(IF(BH45="","",HYPERLINK(BH45,AN$1)),"")</f>
        <v/>
      </c>
      <c r="AO45" s="140" t="str">
        <f>IFERROR(IF(BI45="","",HYPERLINK(BI45,AO$1)),"")</f>
        <v/>
      </c>
      <c r="AP45" s="140" t="str">
        <f>IFERROR(IF(BJ45="","",HYPERLINK(BJ45,AP$1)),"")</f>
        <v/>
      </c>
      <c r="AQ45" s="140" t="str">
        <f>IFERROR(IF(BK45="","",HYPERLINK(BK45,AQ$1)),"")</f>
        <v/>
      </c>
      <c r="AR45" s="140" t="str">
        <f>IFERROR(IF(BL45="","",HYPERLINK(BL45,AR$1)),"")</f>
        <v/>
      </c>
      <c r="AS45" s="140" t="str">
        <f>IFERROR(IF(BM45="","",HYPERLINK(BM45,AS$1)),"")</f>
        <v/>
      </c>
      <c r="AT45" s="140" t="str">
        <f>IFERROR(IF(BN45="","",HYPERLINK(BN45,AT$1)),"")</f>
        <v/>
      </c>
      <c r="AU45" s="141" t="str">
        <f>IFERROR(IF(BO45="","",HYPERLINK(BO45,AU$1)),"")</f>
        <v/>
      </c>
      <c r="AV45" s="140" t="str">
        <f>IFERROR(IF(BP45="","",HYPERLINK(BP45,AV$1)),"")</f>
        <v/>
      </c>
      <c r="AX45" s="130" t="str">
        <f t="array" ref="AX45">INDEX(AL성적Data!AF:AF,MATCH(1,(AL성적Data!A:A=DB!A45)*(AL성적Data!AC:AC="TW"),0))</f>
        <v>http://www.lxhausys.co.kr/popup/rn/download/downloadPopup.jsp?from=alwindow&amp;uu=/upload/alwindow/data/TW-E9-ASH80(SMART)-224FFGS1R5.pdf</v>
      </c>
      <c r="AY45" s="130" t="e">
        <f t="array" ref="AY45">INDEX(AL성적Data!AF:AF,MATCH(1,(AL성적Data!A:A=DB!A45)*(AL성적Data!AC:AC="TA"),0))</f>
        <v>#N/A</v>
      </c>
      <c r="AZ45" s="130" t="e">
        <f t="array" ref="AZ45">INDEX(AL성적Data!AF:AF,MATCH(1,(AL성적Data!A:A=DB!A45)*(AL성적Data!AC:AC="WA"),0))</f>
        <v>#N/A</v>
      </c>
      <c r="BA45" s="130"/>
      <c r="BB45" s="130"/>
      <c r="BC45" s="130"/>
      <c r="BD45" s="130"/>
      <c r="BE45" s="130"/>
      <c r="BF45" s="130"/>
      <c r="BG45" s="135" t="str">
        <f>IF(VLOOKUP($C45,AL제품Data!$A$2:$AL$200,28,0)="","",VLOOKUP($C45,AL제품Data!$A$2:$AL$200,28,0))</f>
        <v>http://www.lxhausys.co.kr/popup/rn/download/downloadPopup.jsp?from=alwindow&amp;uu=/upload/alwindow/data/E9-ASH80(SMART)_SEC.dwg</v>
      </c>
      <c r="BH45" s="135" t="str">
        <f>IF(VLOOKUP($C45,AL제품Data!$A$2:$AL$200,29,0)="","",VLOOKUP($C45,AL제품Data!$A$2:$AL$200,29,0))</f>
        <v/>
      </c>
      <c r="BI45" s="135" t="str">
        <f>IF(VLOOKUP($C45,AL제품Data!$A$2:$AL$100,30,0)="","",VLOOKUP($C45,AL제품Data!$A$2:$AL$100,30,0))</f>
        <v/>
      </c>
      <c r="BJ45" s="135"/>
      <c r="BK45" s="135"/>
      <c r="BL45" s="135"/>
      <c r="BM45" s="135"/>
      <c r="BN45" s="135"/>
      <c r="BO45" s="135" t="str">
        <f>IF(VLOOKUP($C45,AL제품Data!$A$2:$AL$100,36,0)="","",VLOOKUP($C45,AL제품Data!$A$2:$AL$100,36,0))</f>
        <v/>
      </c>
      <c r="BP45" s="135"/>
      <c r="BQ45" s="135" t="str">
        <f>IF(VLOOKUP($C45,AL제품Data!$A$2:$AL$100,38,0)="","",VLOOKUP($C45,AL제품Data!$A$2:$AL$100,38,0))</f>
        <v/>
      </c>
      <c r="BR45" s="130"/>
      <c r="BS45" s="130"/>
    </row>
    <row r="46" spans="1:71" s="112" customFormat="1" ht="20.25" customHeight="1" thickBot="1">
      <c r="A46" s="130" t="s">
        <v>962</v>
      </c>
      <c r="B46" s="158">
        <v>1</v>
      </c>
      <c r="C46" s="131" t="s">
        <v>922</v>
      </c>
      <c r="D46" s="133" t="str">
        <f>VLOOKUP($C46,AL제품Data!$A$2:$K$117,2,0)</f>
        <v>AL</v>
      </c>
      <c r="E46" s="133" t="str">
        <f>VLOOKUP($C46,AL제품Data!$A$2:$K$300,3,0)</f>
        <v>실내면,발코니면</v>
      </c>
      <c r="F46" s="133" t="str">
        <f>VLOOKUP($C46,AL제품Data!$A$2:$K$300,4,0)</f>
        <v>Lift &amp; Slide(기능성미서기)</v>
      </c>
      <c r="G46" s="133" t="str">
        <f>VLOOKUP($C46,AL제품Data!$A$2:$K$300,5,0)</f>
        <v>시스템창</v>
      </c>
      <c r="H46" s="133" t="str">
        <f>VLOOKUP($C46,AL제품Data!$A$2:$K$300,6,0)</f>
        <v>Eurosystem9 AL</v>
      </c>
      <c r="I46" s="133" t="str">
        <f>VLOOKUP($C46,AL제품Data!$A$2:$K$300,7,0)</f>
        <v>유로시스템9 알루미늄</v>
      </c>
      <c r="J46" s="133" t="str">
        <f>VLOOKUP($C46,AL제품Data!$A$2:$K$300,8,0)</f>
        <v>LS단창</v>
      </c>
      <c r="K46" s="133">
        <f>VLOOKUP($C46,AL제품Data!$A$2:$K$300,9,0)</f>
        <v>200</v>
      </c>
      <c r="L46" s="133" t="str">
        <f>VLOOKUP($C46,AL제품Data!$A$2:$K$300,10,0)</f>
        <v>입면분할가능</v>
      </c>
      <c r="M46" s="133" t="str">
        <f>VLOOKUP($C46,AL제품Data!$A$2:$K$300,11,0)</f>
        <v>전체</v>
      </c>
      <c r="N46" s="134" t="str">
        <f>IFERROR(VLOOKUP($C46,AL제품Data!$A$2:$K$117,12,0),"")</f>
        <v/>
      </c>
      <c r="O46" s="130" t="str">
        <f>IF(VLOOKUP($A46,AL성적Data!$A$2:$AB$309,7,0)=0,"",VLOOKUP($A46,AL성적Data!$A$2:$AB$309,7,0))</f>
        <v>43mm(5일반+14아르곤+5수퍼로이+14아르곤+5수퍼로이)</v>
      </c>
      <c r="P46" s="135" t="str">
        <f>IF(VLOOKUP($A46,AL성적Data!$A$2:$AB$309,8,0)=0,"",VLOOKUP($A46,AL성적Data!$A$2:$AB$309,8,0))</f>
        <v/>
      </c>
      <c r="Q46" s="135" t="str">
        <f>IF(VLOOKUP($A46,AL성적Data!$A$2:$AB$309,9,0)=0,"",VLOOKUP($A46,AL성적Data!$A$2:$AB$309,9,0))</f>
        <v/>
      </c>
      <c r="R46" s="136" t="str">
        <f>IF(VLOOKUP($A46,AL성적Data!$A$2:$AB$309,10,0)=0,"",VLOOKUP($A46,AL성적Data!$A$2:$AB$309,10,0))</f>
        <v/>
      </c>
      <c r="S46" s="137" t="str">
        <f t="array" ref="S46">IFERROR(INDEX(AL성적Data!K:K,MATCH(1,(AL성적Data!A:A=DB!A46)*(AL성적Data!AC:AC="TW"),0)),"")</f>
        <v>2등급</v>
      </c>
      <c r="T46" s="138">
        <f t="array" ref="T46">IFERROR(INDEX(AL성적Data!M:M,MATCH(1,(AL성적Data!A:A=DB!A46)*(AL성적Data!AC:AC="TW"),0)),"")</f>
        <v>1.28</v>
      </c>
      <c r="U46" s="137" t="str">
        <f t="array" ref="U46">IFERROR(INDEX(AL성적Data!N:N,MATCH(1,(AL성적Data!A:A=DB!A46)*(AL성적Data!AC:AC="TW"),0)),"")</f>
        <v>1등급</v>
      </c>
      <c r="V46" s="137" t="str">
        <f t="array" ref="V46">IFERROR(INDEX(AL성적Data!O:O,MATCH(1,(AL성적Data!A:A=DB!A46)*(AL성적Data!AC:AC="TA"),0)),"")</f>
        <v/>
      </c>
      <c r="W46" s="137" t="str">
        <f t="array" ref="W46">IFERROR(IF(INDEX(AL성적Data!Q:Q,MATCH(1,(AL성적Data!A:A=DB!A46)*(AL성적Data!AC:AC="WA"),0))=0,"",INDEX(AL성적Data!Q:Q,MATCH(1,(AL성적Data!A:A=DB!A46)*(AL성적Data!AC:AC="WA"),0))),"")</f>
        <v/>
      </c>
      <c r="X46" s="137" t="str">
        <f t="array" ref="X46">IFERROR(IF(INDEX(AL성적Data!R:R,MATCH(1,(AL성적Data!A:A=DB!A46)*(AL성적Data!AC:AC="WA"),0))=0,"",INDEX(AL성적Data!R:R,MATCH(1,(AL성적Data!A:A=DB!A46)*(AL성적Data!AC:AC="WA"),0))),"")</f>
        <v/>
      </c>
      <c r="Y46" s="137" t="str">
        <f t="array" ref="Y46">IFERROR(IF(INDEX(AL성적Data!S:S,MATCH(1,(AL성적Data!A:A=DB!A46)*(AL성적Data!AC:AC="WA"),0))=0,"",INDEX(AL성적Data!S:S,MATCH(1,(AL성적Data!A:A=DB!A46)*(AL성적Data!AC:AC="WA"),0))),"")</f>
        <v/>
      </c>
      <c r="Z46" s="137"/>
      <c r="AA46" s="137"/>
      <c r="AB46" s="137"/>
      <c r="AC46" s="137"/>
      <c r="AD46" s="139"/>
      <c r="AE46" s="150" t="str">
        <f>IFERROR(HYPERLINK(AX46,AE$1),"")</f>
        <v>성적서_에너지</v>
      </c>
      <c r="AF46" s="151" t="str">
        <f>IFERROR(HYPERLINK(AY46,AF$1),"")</f>
        <v/>
      </c>
      <c r="AG46" s="151" t="str">
        <f>IFERROR(HYPERLINK(AZ46,AG$1),"")</f>
        <v/>
      </c>
      <c r="AH46" s="135"/>
      <c r="AI46" s="135"/>
      <c r="AJ46" s="135"/>
      <c r="AK46" s="135"/>
      <c r="AL46" s="152"/>
      <c r="AM46" s="140" t="str">
        <f>IFERROR(IF(BG46="","",HYPERLINK(BG46,AM$1)),"")</f>
        <v>도면_단면dwg</v>
      </c>
      <c r="AN46" s="140" t="str">
        <f>IFERROR(IF(BH46="","",HYPERLINK(BH46,AN$1)),"")</f>
        <v/>
      </c>
      <c r="AO46" s="140" t="str">
        <f>IFERROR(IF(BI46="","",HYPERLINK(BI46,AO$1)),"")</f>
        <v/>
      </c>
      <c r="AP46" s="140" t="str">
        <f>IFERROR(IF(BJ46="","",HYPERLINK(BJ46,AP$1)),"")</f>
        <v/>
      </c>
      <c r="AQ46" s="140" t="str">
        <f>IFERROR(IF(BK46="","",HYPERLINK(BK46,AQ$1)),"")</f>
        <v/>
      </c>
      <c r="AR46" s="140" t="str">
        <f>IFERROR(IF(BL46="","",HYPERLINK(BL46,AR$1)),"")</f>
        <v/>
      </c>
      <c r="AS46" s="140" t="str">
        <f>IFERROR(IF(BM46="","",HYPERLINK(BM46,AS$1)),"")</f>
        <v/>
      </c>
      <c r="AT46" s="140" t="str">
        <f>IFERROR(IF(BN46="","",HYPERLINK(BN46,AT$1)),"")</f>
        <v/>
      </c>
      <c r="AU46" s="141" t="str">
        <f>IFERROR(IF(BO46="","",HYPERLINK(BO46,AU$1)),"")</f>
        <v>리플렛</v>
      </c>
      <c r="AV46" s="140" t="str">
        <f>IFERROR(IF(BP46="","",HYPERLINK(BP46,AV$1)),"")</f>
        <v/>
      </c>
      <c r="AX46" s="130" t="str">
        <f t="array" ref="AX46">INDEX(AL성적Data!AF:AF,MATCH(1,(AL성적Data!A:A=DB!A46)*(AL성적Data!AC:AC="TW"),0))</f>
        <v>http://www.lxhausys.co.kr/popup/rn/download/downloadPopup.jsp?from=alwindow&amp;uu=/upload/alwindow/data/TW-E9-ALS200-343FGEE2R5.pdf</v>
      </c>
      <c r="AY46" s="130" t="e">
        <f t="array" ref="AY46">INDEX(AL성적Data!AF:AF,MATCH(1,(AL성적Data!A:A=DB!A46)*(AL성적Data!AC:AC="TA"),0))</f>
        <v>#N/A</v>
      </c>
      <c r="AZ46" s="130" t="e">
        <f t="array" ref="AZ46">INDEX(AL성적Data!AF:AF,MATCH(1,(AL성적Data!A:A=DB!A46)*(AL성적Data!AC:AC="WA"),0))</f>
        <v>#N/A</v>
      </c>
      <c r="BA46" s="130"/>
      <c r="BB46" s="130"/>
      <c r="BC46" s="130"/>
      <c r="BD46" s="130"/>
      <c r="BE46" s="130"/>
      <c r="BF46" s="130"/>
      <c r="BG46" s="135" t="str">
        <f>IF(VLOOKUP($C46,AL제품Data!$A$2:$AL$200,28,0)="","",VLOOKUP($C46,AL제품Data!$A$2:$AL$200,28,0))</f>
        <v>http://www.lxhausys.co.kr/popup/rn/download/downloadPopup.jsp?from=alwindow&amp;uu=/upload/alwindow/data/E9-ALS200_SEC.dwg</v>
      </c>
      <c r="BH46" s="135" t="str">
        <f>IF(VLOOKUP($C46,AL제품Data!$A$2:$AL$200,29,0)="","",VLOOKUP($C46,AL제품Data!$A$2:$AL$200,29,0))</f>
        <v/>
      </c>
      <c r="BI46" s="135" t="str">
        <f>IF(VLOOKUP($C46,AL제품Data!$A$2:$AL$100,30,0)="","",VLOOKUP($C46,AL제품Data!$A$2:$AL$100,30,0))</f>
        <v/>
      </c>
      <c r="BJ46" s="135"/>
      <c r="BK46" s="135"/>
      <c r="BL46" s="135"/>
      <c r="BM46" s="135"/>
      <c r="BN46" s="135"/>
      <c r="BO46" s="135" t="str">
        <f>IF(VLOOKUP($C46,AL제품Data!$A$2:$AL$100,36,0)="","",VLOOKUP($C46,AL제품Data!$A$2:$AL$100,36,0))</f>
        <v>http://www.lxhausys.co.kr/popup/rn/download/downloadPopup.jsp?from=alwindow&amp;uu=/upload/alwindow/data/E9-ALS200_REFLET.pdf</v>
      </c>
      <c r="BP46" s="135"/>
      <c r="BQ46" s="135" t="str">
        <f>IF(VLOOKUP($C46,AL제품Data!$A$2:$AL$100,38,0)="","",VLOOKUP($C46,AL제품Data!$A$2:$AL$100,38,0))</f>
        <v>http://www.lxhausys.co.kr/popup/rn/download/downloadPopup.jsp?from=alwindow&amp;uu=/upload/alwindow/data/E9-ALS200_SPEC.docx</v>
      </c>
      <c r="BR46" s="130"/>
      <c r="BS46" s="130"/>
    </row>
    <row r="47" spans="1:71" s="112" customFormat="1" ht="20.25" customHeight="1" thickBot="1">
      <c r="A47" s="130" t="s">
        <v>963</v>
      </c>
      <c r="B47" s="158">
        <v>2</v>
      </c>
      <c r="C47" s="131" t="s">
        <v>922</v>
      </c>
      <c r="D47" s="133" t="str">
        <f>VLOOKUP($C47,AL제품Data!$A$2:$K$117,2,0)</f>
        <v>AL</v>
      </c>
      <c r="E47" s="133" t="str">
        <f>VLOOKUP($C47,AL제품Data!$A$2:$K$300,3,0)</f>
        <v>실내면,발코니면</v>
      </c>
      <c r="F47" s="133" t="str">
        <f>VLOOKUP($C47,AL제품Data!$A$2:$K$300,4,0)</f>
        <v>Lift &amp; Slide(기능성미서기)</v>
      </c>
      <c r="G47" s="133" t="str">
        <f>VLOOKUP($C47,AL제품Data!$A$2:$K$300,5,0)</f>
        <v>시스템창</v>
      </c>
      <c r="H47" s="133" t="str">
        <f>VLOOKUP($C47,AL제품Data!$A$2:$K$300,6,0)</f>
        <v>Eurosystem9 AL</v>
      </c>
      <c r="I47" s="133" t="str">
        <f>VLOOKUP($C47,AL제품Data!$A$2:$K$300,7,0)</f>
        <v>유로시스템9 알루미늄</v>
      </c>
      <c r="J47" s="133" t="str">
        <f>VLOOKUP($C47,AL제품Data!$A$2:$K$300,8,0)</f>
        <v>LS단창</v>
      </c>
      <c r="K47" s="133">
        <f>VLOOKUP($C47,AL제품Data!$A$2:$K$300,9,0)</f>
        <v>200</v>
      </c>
      <c r="L47" s="133" t="str">
        <f>VLOOKUP($C47,AL제품Data!$A$2:$K$300,10,0)</f>
        <v>입면분할가능</v>
      </c>
      <c r="M47" s="133" t="str">
        <f>VLOOKUP($C47,AL제품Data!$A$2:$K$300,11,0)</f>
        <v>전체</v>
      </c>
      <c r="N47" s="134" t="str">
        <f>IFERROR(VLOOKUP($C47,AL제품Data!$A$2:$K$117,12,0),"")</f>
        <v/>
      </c>
      <c r="O47" s="130" t="str">
        <f>IF(VLOOKUP($A47,AL성적Data!$A$2:$AB$309,7,0)=0,"",VLOOKUP($A47,AL성적Data!$A$2:$AB$309,7,0))</f>
        <v>43mm(5일반+14공기+5수퍼로이+14공기+5수퍼로이)</v>
      </c>
      <c r="P47" s="135" t="str">
        <f>IF(VLOOKUP($A47,AL성적Data!$A$2:$AB$309,8,0)=0,"",VLOOKUP($A47,AL성적Data!$A$2:$AB$309,8,0))</f>
        <v/>
      </c>
      <c r="Q47" s="135" t="str">
        <f>IF(VLOOKUP($A47,AL성적Data!$A$2:$AB$309,9,0)=0,"",VLOOKUP($A47,AL성적Data!$A$2:$AB$309,9,0))</f>
        <v/>
      </c>
      <c r="R47" s="136" t="str">
        <f>IF(VLOOKUP($A47,AL성적Data!$A$2:$AB$309,10,0)=0,"",VLOOKUP($A47,AL성적Data!$A$2:$AB$309,10,0))</f>
        <v/>
      </c>
      <c r="S47" s="137" t="str">
        <f t="array" ref="S47">IFERROR(INDEX(AL성적Data!K:K,MATCH(1,(AL성적Data!A:A=DB!A47)*(AL성적Data!AC:AC="TW"),0)),"")</f>
        <v>2등급</v>
      </c>
      <c r="T47" s="138">
        <f t="array" ref="T47">IFERROR(INDEX(AL성적Data!M:M,MATCH(1,(AL성적Data!A:A=DB!A47)*(AL성적Data!AC:AC="TW"),0)),"")</f>
        <v>1.339</v>
      </c>
      <c r="U47" s="137" t="str">
        <f t="array" ref="U47">IFERROR(INDEX(AL성적Data!N:N,MATCH(1,(AL성적Data!A:A=DB!A47)*(AL성적Data!AC:AC="TW"),0)),"")</f>
        <v>1등급</v>
      </c>
      <c r="V47" s="137" t="str">
        <f t="array" ref="V47">IFERROR(INDEX(AL성적Data!O:O,MATCH(1,(AL성적Data!A:A=DB!A47)*(AL성적Data!AC:AC="TA"),0)),"")</f>
        <v/>
      </c>
      <c r="W47" s="137" t="str">
        <f t="array" ref="W47">IFERROR(IF(INDEX(AL성적Data!Q:Q,MATCH(1,(AL성적Data!A:A=DB!A47)*(AL성적Data!AC:AC="WA"),0))=0,"",INDEX(AL성적Data!Q:Q,MATCH(1,(AL성적Data!A:A=DB!A47)*(AL성적Data!AC:AC="WA"),0))),"")</f>
        <v/>
      </c>
      <c r="X47" s="137" t="str">
        <f t="array" ref="X47">IFERROR(IF(INDEX(AL성적Data!R:R,MATCH(1,(AL성적Data!A:A=DB!A47)*(AL성적Data!AC:AC="WA"),0))=0,"",INDEX(AL성적Data!R:R,MATCH(1,(AL성적Data!A:A=DB!A47)*(AL성적Data!AC:AC="WA"),0))),"")</f>
        <v/>
      </c>
      <c r="Y47" s="137" t="str">
        <f t="array" ref="Y47">IFERROR(IF(INDEX(AL성적Data!S:S,MATCH(1,(AL성적Data!A:A=DB!A47)*(AL성적Data!AC:AC="WA"),0))=0,"",INDEX(AL성적Data!S:S,MATCH(1,(AL성적Data!A:A=DB!A47)*(AL성적Data!AC:AC="WA"),0))),"")</f>
        <v/>
      </c>
      <c r="Z47" s="137"/>
      <c r="AA47" s="137"/>
      <c r="AB47" s="137"/>
      <c r="AC47" s="137"/>
      <c r="AD47" s="139"/>
      <c r="AE47" s="150" t="str">
        <f>IFERROR(HYPERLINK(AX47,AE$1),"")</f>
        <v>성적서_에너지</v>
      </c>
      <c r="AF47" s="151" t="str">
        <f>IFERROR(HYPERLINK(AY47,AF$1),"")</f>
        <v/>
      </c>
      <c r="AG47" s="151" t="str">
        <f>IFERROR(HYPERLINK(AZ47,AG$1),"")</f>
        <v/>
      </c>
      <c r="AH47" s="135"/>
      <c r="AI47" s="135"/>
      <c r="AJ47" s="135"/>
      <c r="AK47" s="135"/>
      <c r="AL47" s="152"/>
      <c r="AM47" s="140" t="str">
        <f>IFERROR(IF(BG47="","",HYPERLINK(BG47,AM$1)),"")</f>
        <v>도면_단면dwg</v>
      </c>
      <c r="AN47" s="140" t="str">
        <f>IFERROR(IF(BH47="","",HYPERLINK(BH47,AN$1)),"")</f>
        <v/>
      </c>
      <c r="AO47" s="140" t="str">
        <f>IFERROR(IF(BI47="","",HYPERLINK(BI47,AO$1)),"")</f>
        <v/>
      </c>
      <c r="AP47" s="140" t="str">
        <f>IFERROR(IF(BJ47="","",HYPERLINK(BJ47,AP$1)),"")</f>
        <v/>
      </c>
      <c r="AQ47" s="140" t="str">
        <f>IFERROR(IF(BK47="","",HYPERLINK(BK47,AQ$1)),"")</f>
        <v/>
      </c>
      <c r="AR47" s="140" t="str">
        <f>IFERROR(IF(BL47="","",HYPERLINK(BL47,AR$1)),"")</f>
        <v/>
      </c>
      <c r="AS47" s="140" t="str">
        <f>IFERROR(IF(BM47="","",HYPERLINK(BM47,AS$1)),"")</f>
        <v/>
      </c>
      <c r="AT47" s="140" t="str">
        <f>IFERROR(IF(BN47="","",HYPERLINK(BN47,AT$1)),"")</f>
        <v/>
      </c>
      <c r="AU47" s="141" t="str">
        <f>IFERROR(IF(BO47="","",HYPERLINK(BO47,AU$1)),"")</f>
        <v>리플렛</v>
      </c>
      <c r="AV47" s="140" t="str">
        <f>IFERROR(IF(BP47="","",HYPERLINK(BP47,AV$1)),"")</f>
        <v/>
      </c>
      <c r="AX47" s="130" t="str">
        <f t="array" ref="AX47">INDEX(AL성적Data!AF:AF,MATCH(1,(AL성적Data!A:A=DB!A47)*(AL성적Data!AC:AC="TW"),0))</f>
        <v>http://www.lxhausys.co.kr/popup/rn/download/downloadPopup.jsp?from=alwindow&amp;uu=/upload/alwindow/data/TW-E9-ALS200-343FGEE2A5.pdf</v>
      </c>
      <c r="AY47" s="130" t="e">
        <f t="array" ref="AY47">INDEX(AL성적Data!AF:AF,MATCH(1,(AL성적Data!A:A=DB!A47)*(AL성적Data!AC:AC="TA"),0))</f>
        <v>#N/A</v>
      </c>
      <c r="AZ47" s="130" t="e">
        <f t="array" ref="AZ47">INDEX(AL성적Data!AF:AF,MATCH(1,(AL성적Data!A:A=DB!A47)*(AL성적Data!AC:AC="WA"),0))</f>
        <v>#N/A</v>
      </c>
      <c r="BA47" s="130"/>
      <c r="BB47" s="130"/>
      <c r="BC47" s="130"/>
      <c r="BD47" s="130"/>
      <c r="BE47" s="130"/>
      <c r="BF47" s="130"/>
      <c r="BG47" s="135" t="str">
        <f>IF(VLOOKUP($C47,AL제품Data!$A$2:$AL$200,28,0)="","",VLOOKUP($C47,AL제품Data!$A$2:$AL$200,28,0))</f>
        <v>http://www.lxhausys.co.kr/popup/rn/download/downloadPopup.jsp?from=alwindow&amp;uu=/upload/alwindow/data/E9-ALS200_SEC.dwg</v>
      </c>
      <c r="BH47" s="135" t="str">
        <f>IF(VLOOKUP($C47,AL제품Data!$A$2:$AL$200,29,0)="","",VLOOKUP($C47,AL제품Data!$A$2:$AL$200,29,0))</f>
        <v/>
      </c>
      <c r="BI47" s="135" t="str">
        <f>IF(VLOOKUP($C47,AL제품Data!$A$2:$AL$100,30,0)="","",VLOOKUP($C47,AL제품Data!$A$2:$AL$100,30,0))</f>
        <v/>
      </c>
      <c r="BJ47" s="135"/>
      <c r="BK47" s="135"/>
      <c r="BL47" s="135"/>
      <c r="BM47" s="135"/>
      <c r="BN47" s="135"/>
      <c r="BO47" s="135" t="str">
        <f>IF(VLOOKUP($C47,AL제품Data!$A$2:$AL$100,36,0)="","",VLOOKUP($C47,AL제품Data!$A$2:$AL$100,36,0))</f>
        <v>http://www.lxhausys.co.kr/popup/rn/download/downloadPopup.jsp?from=alwindow&amp;uu=/upload/alwindow/data/E9-ALS200_REFLET.pdf</v>
      </c>
      <c r="BP47" s="135"/>
      <c r="BQ47" s="135" t="str">
        <f>IF(VLOOKUP($C47,AL제품Data!$A$2:$AL$100,38,0)="","",VLOOKUP($C47,AL제품Data!$A$2:$AL$100,38,0))</f>
        <v>http://www.lxhausys.co.kr/popup/rn/download/downloadPopup.jsp?from=alwindow&amp;uu=/upload/alwindow/data/E9-ALS200_SPEC.docx</v>
      </c>
      <c r="BR47" s="130"/>
      <c r="BS47" s="130"/>
    </row>
    <row r="48" spans="1:71" s="112" customFormat="1" ht="20.25" customHeight="1" thickBot="1">
      <c r="A48" s="130" t="s">
        <v>964</v>
      </c>
      <c r="B48" s="158">
        <v>3</v>
      </c>
      <c r="C48" s="131" t="s">
        <v>922</v>
      </c>
      <c r="D48" s="133" t="str">
        <f>VLOOKUP($C48,AL제품Data!$A$2:$K$117,2,0)</f>
        <v>AL</v>
      </c>
      <c r="E48" s="133" t="str">
        <f>VLOOKUP($C48,AL제품Data!$A$2:$K$300,3,0)</f>
        <v>실내면,발코니면</v>
      </c>
      <c r="F48" s="133" t="str">
        <f>VLOOKUP($C48,AL제품Data!$A$2:$K$300,4,0)</f>
        <v>Lift &amp; Slide(기능성미서기)</v>
      </c>
      <c r="G48" s="133" t="str">
        <f>VLOOKUP($C48,AL제품Data!$A$2:$K$300,5,0)</f>
        <v>시스템창</v>
      </c>
      <c r="H48" s="133" t="str">
        <f>VLOOKUP($C48,AL제품Data!$A$2:$K$300,6,0)</f>
        <v>Eurosystem9 AL</v>
      </c>
      <c r="I48" s="133" t="str">
        <f>VLOOKUP($C48,AL제품Data!$A$2:$K$300,7,0)</f>
        <v>유로시스템9 알루미늄</v>
      </c>
      <c r="J48" s="133" t="str">
        <f>VLOOKUP($C48,AL제품Data!$A$2:$K$300,8,0)</f>
        <v>LS단창</v>
      </c>
      <c r="K48" s="133">
        <f>VLOOKUP($C48,AL제품Data!$A$2:$K$300,9,0)</f>
        <v>200</v>
      </c>
      <c r="L48" s="133" t="str">
        <f>VLOOKUP($C48,AL제품Data!$A$2:$K$300,10,0)</f>
        <v>입면분할가능</v>
      </c>
      <c r="M48" s="133" t="str">
        <f>VLOOKUP($C48,AL제품Data!$A$2:$K$300,11,0)</f>
        <v>전체</v>
      </c>
      <c r="N48" s="134" t="str">
        <f>IFERROR(VLOOKUP($C48,AL제품Data!$A$2:$K$117,12,0),"")</f>
        <v/>
      </c>
      <c r="O48" s="130" t="str">
        <f>IF(VLOOKUP($A48,AL성적Data!$A$2:$AB$309,7,0)=0,"",VLOOKUP($A48,AL성적Data!$A$2:$AB$309,7,0))</f>
        <v>24mm(5일반+14공기+5수퍼로이)</v>
      </c>
      <c r="P48" s="135" t="str">
        <f>IF(VLOOKUP($A48,AL성적Data!$A$2:$AB$309,8,0)=0,"",VLOOKUP($A48,AL성적Data!$A$2:$AB$309,8,0))</f>
        <v/>
      </c>
      <c r="Q48" s="135" t="str">
        <f>IF(VLOOKUP($A48,AL성적Data!$A$2:$AB$309,9,0)=0,"",VLOOKUP($A48,AL성적Data!$A$2:$AB$309,9,0))</f>
        <v/>
      </c>
      <c r="R48" s="136" t="str">
        <f>IF(VLOOKUP($A48,AL성적Data!$A$2:$AB$309,10,0)=0,"",VLOOKUP($A48,AL성적Data!$A$2:$AB$309,10,0))</f>
        <v/>
      </c>
      <c r="S48" s="137" t="str">
        <f t="array" ref="S48">IFERROR(INDEX(AL성적Data!K:K,MATCH(1,(AL성적Data!A:A=DB!A48)*(AL성적Data!AC:AC="TW"),0)),"")</f>
        <v>3등급</v>
      </c>
      <c r="T48" s="138">
        <f t="array" ref="T48">IFERROR(INDEX(AL성적Data!M:M,MATCH(1,(AL성적Data!A:A=DB!A48)*(AL성적Data!AC:AC="TW"),0)),"")</f>
        <v>2.0960000000000001</v>
      </c>
      <c r="U48" s="137" t="str">
        <f t="array" ref="U48">IFERROR(INDEX(AL성적Data!N:N,MATCH(1,(AL성적Data!A:A=DB!A48)*(AL성적Data!AC:AC="TW"),0)),"")</f>
        <v>1등급</v>
      </c>
      <c r="V48" s="137" t="str">
        <f t="array" ref="V48">IFERROR(INDEX(AL성적Data!O:O,MATCH(1,(AL성적Data!A:A=DB!A48)*(AL성적Data!AC:AC="TA"),0)),"")</f>
        <v/>
      </c>
      <c r="W48" s="137" t="str">
        <f t="array" ref="W48">IFERROR(IF(INDEX(AL성적Data!Q:Q,MATCH(1,(AL성적Data!A:A=DB!A48)*(AL성적Data!AC:AC="WA"),0))=0,"",INDEX(AL성적Data!Q:Q,MATCH(1,(AL성적Data!A:A=DB!A48)*(AL성적Data!AC:AC="WA"),0))),"")</f>
        <v/>
      </c>
      <c r="X48" s="137" t="str">
        <f t="array" ref="X48">IFERROR(IF(INDEX(AL성적Data!R:R,MATCH(1,(AL성적Data!A:A=DB!A48)*(AL성적Data!AC:AC="WA"),0))=0,"",INDEX(AL성적Data!R:R,MATCH(1,(AL성적Data!A:A=DB!A48)*(AL성적Data!AC:AC="WA"),0))),"")</f>
        <v/>
      </c>
      <c r="Y48" s="137" t="str">
        <f t="array" ref="Y48">IFERROR(IF(INDEX(AL성적Data!S:S,MATCH(1,(AL성적Data!A:A=DB!A48)*(AL성적Data!AC:AC="WA"),0))=0,"",INDEX(AL성적Data!S:S,MATCH(1,(AL성적Data!A:A=DB!A48)*(AL성적Data!AC:AC="WA"),0))),"")</f>
        <v/>
      </c>
      <c r="Z48" s="137"/>
      <c r="AA48" s="137"/>
      <c r="AB48" s="137"/>
      <c r="AC48" s="137"/>
      <c r="AD48" s="139"/>
      <c r="AE48" s="150" t="str">
        <f>IFERROR(HYPERLINK(AX48,AE$1),"")</f>
        <v>성적서_에너지</v>
      </c>
      <c r="AF48" s="151" t="str">
        <f>IFERROR(HYPERLINK(AY48,AF$1),"")</f>
        <v/>
      </c>
      <c r="AG48" s="151" t="str">
        <f>IFERROR(HYPERLINK(AZ48,AG$1),"")</f>
        <v/>
      </c>
      <c r="AH48" s="135"/>
      <c r="AI48" s="135"/>
      <c r="AJ48" s="135"/>
      <c r="AK48" s="135"/>
      <c r="AL48" s="152"/>
      <c r="AM48" s="140" t="str">
        <f>IFERROR(IF(BG48="","",HYPERLINK(BG48,AM$1)),"")</f>
        <v>도면_단면dwg</v>
      </c>
      <c r="AN48" s="140" t="str">
        <f>IFERROR(IF(BH48="","",HYPERLINK(BH48,AN$1)),"")</f>
        <v/>
      </c>
      <c r="AO48" s="140" t="str">
        <f>IFERROR(IF(BI48="","",HYPERLINK(BI48,AO$1)),"")</f>
        <v/>
      </c>
      <c r="AP48" s="140" t="str">
        <f>IFERROR(IF(BJ48="","",HYPERLINK(BJ48,AP$1)),"")</f>
        <v/>
      </c>
      <c r="AQ48" s="140" t="str">
        <f>IFERROR(IF(BK48="","",HYPERLINK(BK48,AQ$1)),"")</f>
        <v/>
      </c>
      <c r="AR48" s="140" t="str">
        <f>IFERROR(IF(BL48="","",HYPERLINK(BL48,AR$1)),"")</f>
        <v/>
      </c>
      <c r="AS48" s="140" t="str">
        <f>IFERROR(IF(BM48="","",HYPERLINK(BM48,AS$1)),"")</f>
        <v/>
      </c>
      <c r="AT48" s="140" t="str">
        <f>IFERROR(IF(BN48="","",HYPERLINK(BN48,AT$1)),"")</f>
        <v/>
      </c>
      <c r="AU48" s="141" t="str">
        <f>IFERROR(IF(BO48="","",HYPERLINK(BO48,AU$1)),"")</f>
        <v>리플렛</v>
      </c>
      <c r="AV48" s="140" t="str">
        <f>IFERROR(IF(BP48="","",HYPERLINK(BP48,AV$1)),"")</f>
        <v/>
      </c>
      <c r="AX48" s="130" t="str">
        <f t="array" ref="AX48">INDEX(AL성적Data!AF:AF,MATCH(1,(AL성적Data!A:A=DB!A48)*(AL성적Data!AC:AC="TW"),0))</f>
        <v>http://www.lxhausys.co.kr/popup/rn/download/downloadPopup.jsp?from=alwindow&amp;uu=/upload/alwindow/data/TW-E9-ALS200-224FFGE1A5.pdf</v>
      </c>
      <c r="AY48" s="130" t="e">
        <f t="array" ref="AY48">INDEX(AL성적Data!AF:AF,MATCH(1,(AL성적Data!A:A=DB!A48)*(AL성적Data!AC:AC="TA"),0))</f>
        <v>#N/A</v>
      </c>
      <c r="AZ48" s="130" t="e">
        <f t="array" ref="AZ48">INDEX(AL성적Data!AF:AF,MATCH(1,(AL성적Data!A:A=DB!A48)*(AL성적Data!AC:AC="WA"),0))</f>
        <v>#N/A</v>
      </c>
      <c r="BA48" s="130"/>
      <c r="BB48" s="130"/>
      <c r="BC48" s="130"/>
      <c r="BD48" s="130"/>
      <c r="BE48" s="130"/>
      <c r="BF48" s="130"/>
      <c r="BG48" s="135" t="str">
        <f>IF(VLOOKUP($C48,AL제품Data!$A$2:$AL$200,28,0)="","",VLOOKUP($C48,AL제품Data!$A$2:$AL$200,28,0))</f>
        <v>http://www.lxhausys.co.kr/popup/rn/download/downloadPopup.jsp?from=alwindow&amp;uu=/upload/alwindow/data/E9-ALS200_SEC.dwg</v>
      </c>
      <c r="BH48" s="135" t="str">
        <f>IF(VLOOKUP($C48,AL제품Data!$A$2:$AL$200,29,0)="","",VLOOKUP($C48,AL제품Data!$A$2:$AL$200,29,0))</f>
        <v/>
      </c>
      <c r="BI48" s="135" t="str">
        <f>IF(VLOOKUP($C48,AL제품Data!$A$2:$AL$100,30,0)="","",VLOOKUP($C48,AL제품Data!$A$2:$AL$100,30,0))</f>
        <v/>
      </c>
      <c r="BJ48" s="135"/>
      <c r="BK48" s="135"/>
      <c r="BL48" s="135"/>
      <c r="BM48" s="135"/>
      <c r="BN48" s="135"/>
      <c r="BO48" s="135" t="str">
        <f>IF(VLOOKUP($C48,AL제품Data!$A$2:$AL$100,36,0)="","",VLOOKUP($C48,AL제품Data!$A$2:$AL$100,36,0))</f>
        <v>http://www.lxhausys.co.kr/popup/rn/download/downloadPopup.jsp?from=alwindow&amp;uu=/upload/alwindow/data/E9-ALS200_REFLET.pdf</v>
      </c>
      <c r="BP48" s="135"/>
      <c r="BQ48" s="135" t="str">
        <f>IF(VLOOKUP($C48,AL제품Data!$A$2:$AL$100,38,0)="","",VLOOKUP($C48,AL제품Data!$A$2:$AL$100,38,0))</f>
        <v>http://www.lxhausys.co.kr/popup/rn/download/downloadPopup.jsp?from=alwindow&amp;uu=/upload/alwindow/data/E9-ALS200_SPEC.docx</v>
      </c>
      <c r="BR48" s="130"/>
      <c r="BS48" s="130"/>
    </row>
    <row r="49" spans="1:73" s="112" customFormat="1" ht="20.25" customHeight="1" thickBot="1">
      <c r="A49" s="130" t="s">
        <v>965</v>
      </c>
      <c r="B49" s="158">
        <v>4</v>
      </c>
      <c r="C49" s="131" t="s">
        <v>922</v>
      </c>
      <c r="D49" s="133" t="str">
        <f>VLOOKUP($C49,AL제품Data!$A$2:$K$117,2,0)</f>
        <v>AL</v>
      </c>
      <c r="E49" s="133" t="str">
        <f>VLOOKUP($C49,AL제품Data!$A$2:$K$300,3,0)</f>
        <v>실내면,발코니면</v>
      </c>
      <c r="F49" s="133" t="str">
        <f>VLOOKUP($C49,AL제품Data!$A$2:$K$300,4,0)</f>
        <v>Lift &amp; Slide(기능성미서기)</v>
      </c>
      <c r="G49" s="133" t="str">
        <f>VLOOKUP($C49,AL제품Data!$A$2:$K$300,5,0)</f>
        <v>시스템창</v>
      </c>
      <c r="H49" s="133" t="str">
        <f>VLOOKUP($C49,AL제품Data!$A$2:$K$300,6,0)</f>
        <v>Eurosystem9 AL</v>
      </c>
      <c r="I49" s="133" t="str">
        <f>VLOOKUP($C49,AL제품Data!$A$2:$K$300,7,0)</f>
        <v>유로시스템9 알루미늄</v>
      </c>
      <c r="J49" s="133" t="str">
        <f>VLOOKUP($C49,AL제품Data!$A$2:$K$300,8,0)</f>
        <v>LS단창</v>
      </c>
      <c r="K49" s="133">
        <f>VLOOKUP($C49,AL제품Data!$A$2:$K$300,9,0)</f>
        <v>200</v>
      </c>
      <c r="L49" s="133" t="str">
        <f>VLOOKUP($C49,AL제품Data!$A$2:$K$300,10,0)</f>
        <v>입면분할가능</v>
      </c>
      <c r="M49" s="133" t="str">
        <f>VLOOKUP($C49,AL제품Data!$A$2:$K$300,11,0)</f>
        <v>전체</v>
      </c>
      <c r="N49" s="134" t="str">
        <f>IFERROR(VLOOKUP($C49,AL제품Data!$A$2:$K$117,12,0),"")</f>
        <v/>
      </c>
      <c r="O49" s="130" t="str">
        <f>IF(VLOOKUP($A49,AL성적Data!$A$2:$AB$309,7,0)=0,"",VLOOKUP($A49,AL성적Data!$A$2:$AB$309,7,0))</f>
        <v>24mm(5일반+14아르곤+5수퍼로이)</v>
      </c>
      <c r="P49" s="135" t="str">
        <f>IF(VLOOKUP($A49,AL성적Data!$A$2:$AB$309,8,0)=0,"",VLOOKUP($A49,AL성적Data!$A$2:$AB$309,8,0))</f>
        <v/>
      </c>
      <c r="Q49" s="135" t="str">
        <f>IF(VLOOKUP($A49,AL성적Data!$A$2:$AB$309,9,0)=0,"",VLOOKUP($A49,AL성적Data!$A$2:$AB$309,9,0))</f>
        <v/>
      </c>
      <c r="R49" s="136" t="str">
        <f>IF(VLOOKUP($A49,AL성적Data!$A$2:$AB$309,10,0)=0,"",VLOOKUP($A49,AL성적Data!$A$2:$AB$309,10,0))</f>
        <v/>
      </c>
      <c r="S49" s="137" t="str">
        <f t="array" ref="S49">IFERROR(INDEX(AL성적Data!K:K,MATCH(1,(AL성적Data!A:A=DB!A49)*(AL성적Data!AC:AC="TW"),0)),"")</f>
        <v>3등급</v>
      </c>
      <c r="T49" s="138">
        <f t="array" ref="T49">IFERROR(INDEX(AL성적Data!M:M,MATCH(1,(AL성적Data!A:A=DB!A49)*(AL성적Data!AC:AC="TW"),0)),"")</f>
        <v>1.7030000000000001</v>
      </c>
      <c r="U49" s="137" t="str">
        <f t="array" ref="U49">IFERROR(INDEX(AL성적Data!N:N,MATCH(1,(AL성적Data!A:A=DB!A49)*(AL성적Data!AC:AC="TW"),0)),"")</f>
        <v>1등급</v>
      </c>
      <c r="V49" s="137" t="str">
        <f t="array" ref="V49">IFERROR(INDEX(AL성적Data!O:O,MATCH(1,(AL성적Data!A:A=DB!A49)*(AL성적Data!AC:AC="TA"),0)),"")</f>
        <v/>
      </c>
      <c r="W49" s="137" t="str">
        <f t="array" ref="W49">IFERROR(IF(INDEX(AL성적Data!Q:Q,MATCH(1,(AL성적Data!A:A=DB!A49)*(AL성적Data!AC:AC="WA"),0))=0,"",INDEX(AL성적Data!Q:Q,MATCH(1,(AL성적Data!A:A=DB!A49)*(AL성적Data!AC:AC="WA"),0))),"")</f>
        <v/>
      </c>
      <c r="X49" s="137" t="str">
        <f t="array" ref="X49">IFERROR(IF(INDEX(AL성적Data!R:R,MATCH(1,(AL성적Data!A:A=DB!A49)*(AL성적Data!AC:AC="WA"),0))=0,"",INDEX(AL성적Data!R:R,MATCH(1,(AL성적Data!A:A=DB!A49)*(AL성적Data!AC:AC="WA"),0))),"")</f>
        <v/>
      </c>
      <c r="Y49" s="137" t="str">
        <f t="array" ref="Y49">IFERROR(IF(INDEX(AL성적Data!S:S,MATCH(1,(AL성적Data!A:A=DB!A49)*(AL성적Data!AC:AC="WA"),0))=0,"",INDEX(AL성적Data!S:S,MATCH(1,(AL성적Data!A:A=DB!A49)*(AL성적Data!AC:AC="WA"),0))),"")</f>
        <v/>
      </c>
      <c r="Z49" s="137"/>
      <c r="AA49" s="137"/>
      <c r="AB49" s="137"/>
      <c r="AC49" s="137"/>
      <c r="AD49" s="139"/>
      <c r="AE49" s="150" t="str">
        <f>IFERROR(HYPERLINK(AX49,AE$1),"")</f>
        <v>성적서_에너지</v>
      </c>
      <c r="AF49" s="151" t="str">
        <f>IFERROR(HYPERLINK(AY49,AF$1),"")</f>
        <v/>
      </c>
      <c r="AG49" s="151" t="str">
        <f>IFERROR(HYPERLINK(AZ49,AG$1),"")</f>
        <v/>
      </c>
      <c r="AH49" s="135"/>
      <c r="AI49" s="135"/>
      <c r="AJ49" s="135"/>
      <c r="AK49" s="135"/>
      <c r="AL49" s="152"/>
      <c r="AM49" s="140" t="str">
        <f>IFERROR(IF(BG49="","",HYPERLINK(BG49,AM$1)),"")</f>
        <v>도면_단면dwg</v>
      </c>
      <c r="AN49" s="140" t="str">
        <f>IFERROR(IF(BH49="","",HYPERLINK(BH49,AN$1)),"")</f>
        <v/>
      </c>
      <c r="AO49" s="140" t="str">
        <f>IFERROR(IF(BI49="","",HYPERLINK(BI49,AO$1)),"")</f>
        <v/>
      </c>
      <c r="AP49" s="140" t="str">
        <f>IFERROR(IF(BJ49="","",HYPERLINK(BJ49,AP$1)),"")</f>
        <v/>
      </c>
      <c r="AQ49" s="140" t="str">
        <f>IFERROR(IF(BK49="","",HYPERLINK(BK49,AQ$1)),"")</f>
        <v/>
      </c>
      <c r="AR49" s="140" t="str">
        <f>IFERROR(IF(BL49="","",HYPERLINK(BL49,AR$1)),"")</f>
        <v/>
      </c>
      <c r="AS49" s="140" t="str">
        <f>IFERROR(IF(BM49="","",HYPERLINK(BM49,AS$1)),"")</f>
        <v/>
      </c>
      <c r="AT49" s="140" t="str">
        <f>IFERROR(IF(BN49="","",HYPERLINK(BN49,AT$1)),"")</f>
        <v/>
      </c>
      <c r="AU49" s="141" t="str">
        <f>IFERROR(IF(BO49="","",HYPERLINK(BO49,AU$1)),"")</f>
        <v>리플렛</v>
      </c>
      <c r="AV49" s="140" t="str">
        <f>IFERROR(IF(BP49="","",HYPERLINK(BP49,AV$1)),"")</f>
        <v/>
      </c>
      <c r="AX49" s="130" t="str">
        <f t="array" ref="AX49">INDEX(AL성적Data!AF:AF,MATCH(1,(AL성적Data!A:A=DB!A49)*(AL성적Data!AC:AC="TW"),0))</f>
        <v>http://www.lxhausys.co.kr/popup/rn/download/downloadPopup.jsp?from=alwindow&amp;uu=/upload/alwindow/data/TW-E9-ALS200-224FFGE1R5.pdf</v>
      </c>
      <c r="AY49" s="130" t="e">
        <f t="array" ref="AY49">INDEX(AL성적Data!AF:AF,MATCH(1,(AL성적Data!A:A=DB!A49)*(AL성적Data!AC:AC="TA"),0))</f>
        <v>#N/A</v>
      </c>
      <c r="AZ49" s="130" t="e">
        <f t="array" ref="AZ49">INDEX(AL성적Data!AF:AF,MATCH(1,(AL성적Data!A:A=DB!A49)*(AL성적Data!AC:AC="WA"),0))</f>
        <v>#N/A</v>
      </c>
      <c r="BA49" s="130"/>
      <c r="BB49" s="130"/>
      <c r="BC49" s="130"/>
      <c r="BD49" s="130"/>
      <c r="BE49" s="130"/>
      <c r="BF49" s="130"/>
      <c r="BG49" s="135" t="str">
        <f>IF(VLOOKUP($C49,AL제품Data!$A$2:$AL$200,28,0)="","",VLOOKUP($C49,AL제품Data!$A$2:$AL$200,28,0))</f>
        <v>http://www.lxhausys.co.kr/popup/rn/download/downloadPopup.jsp?from=alwindow&amp;uu=/upload/alwindow/data/E9-ALS200_SEC.dwg</v>
      </c>
      <c r="BH49" s="135" t="str">
        <f>IF(VLOOKUP($C49,AL제품Data!$A$2:$AL$200,29,0)="","",VLOOKUP($C49,AL제품Data!$A$2:$AL$200,29,0))</f>
        <v/>
      </c>
      <c r="BI49" s="135" t="str">
        <f>IF(VLOOKUP($C49,AL제품Data!$A$2:$AL$100,30,0)="","",VLOOKUP($C49,AL제품Data!$A$2:$AL$100,30,0))</f>
        <v/>
      </c>
      <c r="BJ49" s="135"/>
      <c r="BK49" s="135"/>
      <c r="BL49" s="135"/>
      <c r="BM49" s="135"/>
      <c r="BN49" s="135"/>
      <c r="BO49" s="135" t="str">
        <f>IF(VLOOKUP($C49,AL제품Data!$A$2:$AL$100,36,0)="","",VLOOKUP($C49,AL제품Data!$A$2:$AL$100,36,0))</f>
        <v>http://www.lxhausys.co.kr/popup/rn/download/downloadPopup.jsp?from=alwindow&amp;uu=/upload/alwindow/data/E9-ALS200_REFLET.pdf</v>
      </c>
      <c r="BP49" s="135"/>
      <c r="BQ49" s="135" t="str">
        <f>IF(VLOOKUP($C49,AL제품Data!$A$2:$AL$100,38,0)="","",VLOOKUP($C49,AL제품Data!$A$2:$AL$100,38,0))</f>
        <v>http://www.lxhausys.co.kr/popup/rn/download/downloadPopup.jsp?from=alwindow&amp;uu=/upload/alwindow/data/E9-ALS200_SPEC.docx</v>
      </c>
      <c r="BR49" s="130"/>
      <c r="BS49" s="130"/>
    </row>
    <row r="50" spans="1:73" s="112" customFormat="1" ht="20.25" customHeight="1" thickBot="1">
      <c r="A50" s="130" t="s">
        <v>966</v>
      </c>
      <c r="B50" s="158">
        <v>5</v>
      </c>
      <c r="C50" s="131" t="s">
        <v>922</v>
      </c>
      <c r="D50" s="133" t="str">
        <f>VLOOKUP($C50,AL제품Data!$A$2:$K$117,2,0)</f>
        <v>AL</v>
      </c>
      <c r="E50" s="133" t="str">
        <f>VLOOKUP($C50,AL제품Data!$A$2:$K$300,3,0)</f>
        <v>실내면,발코니면</v>
      </c>
      <c r="F50" s="133" t="str">
        <f>VLOOKUP($C50,AL제품Data!$A$2:$K$300,4,0)</f>
        <v>Lift &amp; Slide(기능성미서기)</v>
      </c>
      <c r="G50" s="133" t="str">
        <f>VLOOKUP($C50,AL제품Data!$A$2:$K$300,5,0)</f>
        <v>시스템창</v>
      </c>
      <c r="H50" s="133" t="str">
        <f>VLOOKUP($C50,AL제품Data!$A$2:$K$300,6,0)</f>
        <v>Eurosystem9 AL</v>
      </c>
      <c r="I50" s="133" t="str">
        <f>VLOOKUP($C50,AL제품Data!$A$2:$K$300,7,0)</f>
        <v>유로시스템9 알루미늄</v>
      </c>
      <c r="J50" s="133" t="str">
        <f>VLOOKUP($C50,AL제품Data!$A$2:$K$300,8,0)</f>
        <v>LS단창</v>
      </c>
      <c r="K50" s="133">
        <f>VLOOKUP($C50,AL제품Data!$A$2:$K$300,9,0)</f>
        <v>200</v>
      </c>
      <c r="L50" s="133" t="str">
        <f>VLOOKUP($C50,AL제품Data!$A$2:$K$300,10,0)</f>
        <v>입면분할가능</v>
      </c>
      <c r="M50" s="133" t="str">
        <f>VLOOKUP($C50,AL제품Data!$A$2:$K$300,11,0)</f>
        <v>전체</v>
      </c>
      <c r="N50" s="134" t="str">
        <f>IFERROR(VLOOKUP($C50,AL제품Data!$A$2:$K$117,12,0),"")</f>
        <v/>
      </c>
      <c r="O50" s="130" t="str">
        <f>IF(VLOOKUP($A50,AL성적Data!$A$2:$AB$309,7,0)=0,"",VLOOKUP($A50,AL성적Data!$A$2:$AB$309,7,0))</f>
        <v>43mm(5일반+14공기+5일반+14공기+5일반)</v>
      </c>
      <c r="P50" s="135" t="str">
        <f>IF(VLOOKUP($A50,AL성적Data!$A$2:$AB$309,8,0)=0,"",VLOOKUP($A50,AL성적Data!$A$2:$AB$309,8,0))</f>
        <v/>
      </c>
      <c r="Q50" s="135" t="str">
        <f>IF(VLOOKUP($A50,AL성적Data!$A$2:$AB$309,9,0)=0,"",VLOOKUP($A50,AL성적Data!$A$2:$AB$309,9,0))</f>
        <v/>
      </c>
      <c r="R50" s="136" t="str">
        <f>IF(VLOOKUP($A50,AL성적Data!$A$2:$AB$309,10,0)=0,"",VLOOKUP($A50,AL성적Data!$A$2:$AB$309,10,0))</f>
        <v/>
      </c>
      <c r="S50" s="137" t="str">
        <f t="array" ref="S50">IFERROR(INDEX(AL성적Data!K:K,MATCH(1,(AL성적Data!A:A=DB!A50)*(AL성적Data!AC:AC="TW"),0)),"")</f>
        <v/>
      </c>
      <c r="T50" s="138" t="str">
        <f t="array" ref="T50">IFERROR(INDEX(AL성적Data!M:M,MATCH(1,(AL성적Data!A:A=DB!A50)*(AL성적Data!AC:AC="TW"),0)),"")</f>
        <v/>
      </c>
      <c r="U50" s="137" t="str">
        <f t="array" ref="U50">IFERROR(INDEX(AL성적Data!N:N,MATCH(1,(AL성적Data!A:A=DB!A50)*(AL성적Data!AC:AC="TW"),0)),"")</f>
        <v/>
      </c>
      <c r="V50" s="137" t="str">
        <f t="array" ref="V50">IFERROR(INDEX(AL성적Data!O:O,MATCH(1,(AL성적Data!A:A=DB!A50)*(AL성적Data!AC:AC="TA"),0)),"")</f>
        <v/>
      </c>
      <c r="W50" s="137" t="str">
        <f t="array" ref="W50">IFERROR(IF(INDEX(AL성적Data!Q:Q,MATCH(1,(AL성적Data!A:A=DB!A50)*(AL성적Data!AC:AC="WA"),0))=0,"",INDEX(AL성적Data!Q:Q,MATCH(1,(AL성적Data!A:A=DB!A50)*(AL성적Data!AC:AC="WA"),0))),"")</f>
        <v/>
      </c>
      <c r="X50" s="137" t="str">
        <f t="array" ref="X50">IFERROR(IF(INDEX(AL성적Data!R:R,MATCH(1,(AL성적Data!A:A=DB!A50)*(AL성적Data!AC:AC="WA"),0))=0,"",INDEX(AL성적Data!R:R,MATCH(1,(AL성적Data!A:A=DB!A50)*(AL성적Data!AC:AC="WA"),0))),"")</f>
        <v>35등급</v>
      </c>
      <c r="Y50" s="137" t="str">
        <f t="array" ref="Y50">IFERROR(IF(INDEX(AL성적Data!S:S,MATCH(1,(AL성적Data!A:A=DB!A50)*(AL성적Data!AC:AC="WA"),0))=0,"",INDEX(AL성적Data!S:S,MATCH(1,(AL성적Data!A:A=DB!A50)*(AL성적Data!AC:AC="WA"),0))),"")</f>
        <v>400등급</v>
      </c>
      <c r="Z50" s="137"/>
      <c r="AA50" s="137"/>
      <c r="AB50" s="137"/>
      <c r="AC50" s="137"/>
      <c r="AD50" s="139"/>
      <c r="AE50" s="150" t="str">
        <f>IFERROR(HYPERLINK(AX50,AE$1),"")</f>
        <v/>
      </c>
      <c r="AF50" s="151" t="str">
        <f>IFERROR(HYPERLINK(AY50,AF$1),"")</f>
        <v/>
      </c>
      <c r="AG50" s="151" t="str">
        <f>IFERROR(HYPERLINK(AZ50,AG$1),"")</f>
        <v>성적서_역학</v>
      </c>
      <c r="AH50" s="135"/>
      <c r="AI50" s="135"/>
      <c r="AJ50" s="135"/>
      <c r="AK50" s="135"/>
      <c r="AL50" s="152"/>
      <c r="AM50" s="140" t="str">
        <f>IFERROR(IF(BG50="","",HYPERLINK(BG50,AM$1)),"")</f>
        <v>도면_단면dwg</v>
      </c>
      <c r="AN50" s="140" t="str">
        <f>IFERROR(IF(BH50="","",HYPERLINK(BH50,AN$1)),"")</f>
        <v/>
      </c>
      <c r="AO50" s="140" t="str">
        <f>IFERROR(IF(BI50="","",HYPERLINK(BI50,AO$1)),"")</f>
        <v/>
      </c>
      <c r="AP50" s="140" t="str">
        <f>IFERROR(IF(BJ50="","",HYPERLINK(BJ50,AP$1)),"")</f>
        <v/>
      </c>
      <c r="AQ50" s="140" t="str">
        <f>IFERROR(IF(BK50="","",HYPERLINK(BK50,AQ$1)),"")</f>
        <v/>
      </c>
      <c r="AR50" s="140" t="str">
        <f>IFERROR(IF(BL50="","",HYPERLINK(BL50,AR$1)),"")</f>
        <v/>
      </c>
      <c r="AS50" s="140" t="str">
        <f>IFERROR(IF(BM50="","",HYPERLINK(BM50,AS$1)),"")</f>
        <v/>
      </c>
      <c r="AT50" s="140" t="str">
        <f>IFERROR(IF(BN50="","",HYPERLINK(BN50,AT$1)),"")</f>
        <v/>
      </c>
      <c r="AU50" s="141" t="str">
        <f>IFERROR(IF(BO50="","",HYPERLINK(BO50,AU$1)),"")</f>
        <v>리플렛</v>
      </c>
      <c r="AV50" s="140" t="str">
        <f>IFERROR(IF(BP50="","",HYPERLINK(BP50,AV$1)),"")</f>
        <v/>
      </c>
      <c r="AX50" s="130" t="e">
        <f t="array" ref="AX50">INDEX(AL성적Data!AF:AF,MATCH(1,(AL성적Data!A:A=DB!A50)*(AL성적Data!AC:AC="TW"),0))</f>
        <v>#N/A</v>
      </c>
      <c r="AY50" s="130" t="e">
        <f t="array" ref="AY50">INDEX(AL성적Data!AF:AF,MATCH(1,(AL성적Data!A:A=DB!A50)*(AL성적Data!AC:AC="TA"),0))</f>
        <v>#N/A</v>
      </c>
      <c r="AZ50" s="130" t="str">
        <f t="array" ref="AZ50">INDEX(AL성적Data!AF:AF,MATCH(1,(AL성적Data!A:A=DB!A50)*(AL성적Data!AC:AC="WA"),0))</f>
        <v>http://www.lxhausys.co.kr/popup/rn/download/downloadPopup.jsp?from=alwindow&amp;uu=/upload/alwindow/data/WA-E9-ALS200-343FGGG2A5.pdf</v>
      </c>
      <c r="BA50" s="130"/>
      <c r="BB50" s="130"/>
      <c r="BC50" s="130"/>
      <c r="BD50" s="130"/>
      <c r="BE50" s="130"/>
      <c r="BF50" s="130"/>
      <c r="BG50" s="135" t="str">
        <f>IF(VLOOKUP($C50,AL제품Data!$A$2:$AL$200,28,0)="","",VLOOKUP($C50,AL제품Data!$A$2:$AL$200,28,0))</f>
        <v>http://www.lxhausys.co.kr/popup/rn/download/downloadPopup.jsp?from=alwindow&amp;uu=/upload/alwindow/data/E9-ALS200_SEC.dwg</v>
      </c>
      <c r="BH50" s="135" t="str">
        <f>IF(VLOOKUP($C50,AL제품Data!$A$2:$AL$200,29,0)="","",VLOOKUP($C50,AL제품Data!$A$2:$AL$200,29,0))</f>
        <v/>
      </c>
      <c r="BI50" s="135" t="str">
        <f>IF(VLOOKUP($C50,AL제품Data!$A$2:$AL$100,30,0)="","",VLOOKUP($C50,AL제품Data!$A$2:$AL$100,30,0))</f>
        <v/>
      </c>
      <c r="BJ50" s="135"/>
      <c r="BK50" s="135"/>
      <c r="BL50" s="135"/>
      <c r="BM50" s="135"/>
      <c r="BN50" s="135"/>
      <c r="BO50" s="135" t="str">
        <f>IF(VLOOKUP($C50,AL제품Data!$A$2:$AL$100,36,0)="","",VLOOKUP($C50,AL제품Data!$A$2:$AL$100,36,0))</f>
        <v>http://www.lxhausys.co.kr/popup/rn/download/downloadPopup.jsp?from=alwindow&amp;uu=/upload/alwindow/data/E9-ALS200_REFLET.pdf</v>
      </c>
      <c r="BP50" s="135"/>
      <c r="BQ50" s="135" t="str">
        <f>IF(VLOOKUP($C50,AL제품Data!$A$2:$AL$100,38,0)="","",VLOOKUP($C50,AL제품Data!$A$2:$AL$100,38,0))</f>
        <v>http://www.lxhausys.co.kr/popup/rn/download/downloadPopup.jsp?from=alwindow&amp;uu=/upload/alwindow/data/E9-ALS200_SPEC.docx</v>
      </c>
      <c r="BR50" s="130"/>
      <c r="BS50" s="130"/>
    </row>
    <row r="51" spans="1:73" s="112" customFormat="1" ht="20.25" customHeight="1" thickBot="1">
      <c r="A51" s="130" t="s">
        <v>1294</v>
      </c>
      <c r="B51" s="158">
        <v>6</v>
      </c>
      <c r="C51" s="131" t="s">
        <v>922</v>
      </c>
      <c r="D51" s="133" t="str">
        <f>VLOOKUP($C51,AL제품Data!$A$2:$K$117,2,0)</f>
        <v>AL</v>
      </c>
      <c r="E51" s="133" t="str">
        <f>VLOOKUP($C51,AL제품Data!$A$2:$K$300,3,0)</f>
        <v>실내면,발코니면</v>
      </c>
      <c r="F51" s="133" t="str">
        <f>VLOOKUP($C51,AL제품Data!$A$2:$K$300,4,0)</f>
        <v>Lift &amp; Slide(기능성미서기)</v>
      </c>
      <c r="G51" s="133" t="str">
        <f>VLOOKUP($C51,AL제품Data!$A$2:$K$300,5,0)</f>
        <v>시스템창</v>
      </c>
      <c r="H51" s="133" t="str">
        <f>VLOOKUP($C51,AL제품Data!$A$2:$K$300,6,0)</f>
        <v>Eurosystem9 AL</v>
      </c>
      <c r="I51" s="133" t="str">
        <f>VLOOKUP($C51,AL제품Data!$A$2:$K$300,7,0)</f>
        <v>유로시스템9 알루미늄</v>
      </c>
      <c r="J51" s="133" t="str">
        <f>VLOOKUP($C51,AL제품Data!$A$2:$K$300,8,0)</f>
        <v>LS단창</v>
      </c>
      <c r="K51" s="133">
        <f>VLOOKUP($C51,AL제품Data!$A$2:$K$300,9,0)</f>
        <v>200</v>
      </c>
      <c r="L51" s="133" t="str">
        <f>VLOOKUP($C51,AL제품Data!$A$2:$K$300,10,0)</f>
        <v>입면분할가능</v>
      </c>
      <c r="M51" s="133" t="str">
        <f>VLOOKUP($C51,AL제품Data!$A$2:$K$300,11,0)</f>
        <v>전체</v>
      </c>
      <c r="N51" s="134" t="str">
        <f>IFERROR(VLOOKUP($C51,AL제품Data!$A$2:$K$117,12,0),"")</f>
        <v/>
      </c>
      <c r="O51" s="130" t="str">
        <f>IF(VLOOKUP($A51,AL성적Data!$A$2:$AB$309,7,0)=0,"",VLOOKUP($A51,AL성적Data!$A$2:$AB$309,7,0))</f>
        <v>42.5mm(5수퍼로이+16아르곤+0.5경량+16아르곤+5수퍼로이)</v>
      </c>
      <c r="P51" s="135" t="str">
        <f>IF(VLOOKUP($A51,AL성적Data!$A$2:$AB$309,8,0)=0,"",VLOOKUP($A51,AL성적Data!$A$2:$AB$309,8,0))</f>
        <v/>
      </c>
      <c r="Q51" s="135" t="str">
        <f>IF(VLOOKUP($A51,AL성적Data!$A$2:$AB$309,9,0)=0,"",VLOOKUP($A51,AL성적Data!$A$2:$AB$309,9,0))</f>
        <v/>
      </c>
      <c r="R51" s="136" t="str">
        <f>IF(VLOOKUP($A51,AL성적Data!$A$2:$AB$309,10,0)=0,"",VLOOKUP($A51,AL성적Data!$A$2:$AB$309,10,0))</f>
        <v/>
      </c>
      <c r="S51" s="137" t="str">
        <f t="array" ref="S51">IFERROR(INDEX(AL성적Data!K:K,MATCH(1,(AL성적Data!A:A=DB!A51)*(AL성적Data!AC:AC="TW"),0)),"")</f>
        <v>2등급</v>
      </c>
      <c r="T51" s="138">
        <f t="array" ref="T51">IFERROR(INDEX(AL성적Data!M:M,MATCH(1,(AL성적Data!A:A=DB!A51)*(AL성적Data!AC:AC="TW"),0)),"")</f>
        <v>1.2150000000000001</v>
      </c>
      <c r="U51" s="137" t="str">
        <f t="array" ref="U51">IFERROR(INDEX(AL성적Data!N:N,MATCH(1,(AL성적Data!A:A=DB!A51)*(AL성적Data!AC:AC="TW"),0)),"")</f>
        <v>1등급</v>
      </c>
      <c r="V51" s="137" t="str">
        <f t="array" ref="V51">IFERROR(INDEX(AL성적Data!O:O,MATCH(1,(AL성적Data!A:A=DB!A51)*(AL성적Data!AC:AC="TA"),0)),"")</f>
        <v/>
      </c>
      <c r="W51" s="137" t="str">
        <f t="array" ref="W51">IFERROR(IF(INDEX(AL성적Data!Q:Q,MATCH(1,(AL성적Data!A:A=DB!A51)*(AL성적Data!AC:AC="WA"),0))=0,"",INDEX(AL성적Data!Q:Q,MATCH(1,(AL성적Data!A:A=DB!A51)*(AL성적Data!AC:AC="WA"),0))),"")</f>
        <v/>
      </c>
      <c r="X51" s="137" t="str">
        <f t="array" ref="X51">IFERROR(IF(INDEX(AL성적Data!R:R,MATCH(1,(AL성적Data!A:A=DB!A51)*(AL성적Data!AC:AC="WA"),0))=0,"",INDEX(AL성적Data!R:R,MATCH(1,(AL성적Data!A:A=DB!A51)*(AL성적Data!AC:AC="WA"),0))),"")</f>
        <v/>
      </c>
      <c r="Y51" s="137" t="str">
        <f t="array" ref="Y51">IFERROR(IF(INDEX(AL성적Data!S:S,MATCH(1,(AL성적Data!A:A=DB!A51)*(AL성적Data!AC:AC="WA"),0))=0,"",INDEX(AL성적Data!S:S,MATCH(1,(AL성적Data!A:A=DB!A51)*(AL성적Data!AC:AC="WA"),0))),"")</f>
        <v/>
      </c>
      <c r="Z51" s="137"/>
      <c r="AA51" s="137"/>
      <c r="AB51" s="137"/>
      <c r="AC51" s="137"/>
      <c r="AD51" s="139"/>
      <c r="AE51" s="150" t="str">
        <f>IFERROR(HYPERLINK(AX51,AE$1),"")</f>
        <v>성적서_에너지</v>
      </c>
      <c r="AF51" s="151" t="str">
        <f>IFERROR(HYPERLINK(AY51,AF$1),"")</f>
        <v/>
      </c>
      <c r="AG51" s="151" t="str">
        <f>IFERROR(HYPERLINK(AZ51,AG$1),"")</f>
        <v/>
      </c>
      <c r="AH51" s="135"/>
      <c r="AI51" s="135"/>
      <c r="AJ51" s="135"/>
      <c r="AK51" s="135"/>
      <c r="AL51" s="152"/>
      <c r="AM51" s="140" t="str">
        <f>IFERROR(IF(BG51="","",HYPERLINK(BG51,AM$1)),"")</f>
        <v>도면_단면dwg</v>
      </c>
      <c r="AN51" s="140" t="str">
        <f>IFERROR(IF(BH51="","",HYPERLINK(BH51,AN$1)),"")</f>
        <v/>
      </c>
      <c r="AO51" s="140" t="str">
        <f>IFERROR(IF(BI51="","",HYPERLINK(BI51,AO$1)),"")</f>
        <v/>
      </c>
      <c r="AP51" s="140" t="str">
        <f>IFERROR(IF(BJ51="","",HYPERLINK(BJ51,AP$1)),"")</f>
        <v/>
      </c>
      <c r="AQ51" s="140" t="str">
        <f>IFERROR(IF(BK51="","",HYPERLINK(BK51,AQ$1)),"")</f>
        <v/>
      </c>
      <c r="AR51" s="140" t="str">
        <f>IFERROR(IF(BL51="","",HYPERLINK(BL51,AR$1)),"")</f>
        <v/>
      </c>
      <c r="AS51" s="140" t="str">
        <f>IFERROR(IF(BM51="","",HYPERLINK(BM51,AS$1)),"")</f>
        <v/>
      </c>
      <c r="AT51" s="140" t="str">
        <f>IFERROR(IF(BN51="","",HYPERLINK(BN51,AT$1)),"")</f>
        <v/>
      </c>
      <c r="AU51" s="141" t="str">
        <f>IFERROR(IF(BO51="","",HYPERLINK(BO51,AU$1)),"")</f>
        <v>리플렛</v>
      </c>
      <c r="AV51" s="140" t="str">
        <f>IFERROR(IF(BP51="","",HYPERLINK(BP51,AV$1)),"")</f>
        <v/>
      </c>
      <c r="AX51" s="130" t="str">
        <f t="array" ref="AX51">INDEX(AL성적Data!AF:AF,MATCH(1,(AL성적Data!A:A=DB!A51)*(AL성적Data!AC:AC="TW"),0))</f>
        <v>http://www.lxhausys.co.kr/popup/rn/download/downloadPopup.jsp?from=alwindow&amp;uu=/upload/alwindow/data/TW-E9-ALS200-342FEAE2R5.pdf</v>
      </c>
      <c r="AY51" s="130" t="e">
        <f t="array" ref="AY51">INDEX(AL성적Data!AF:AF,MATCH(1,(AL성적Data!A:A=DB!A51)*(AL성적Data!AC:AC="TA"),0))</f>
        <v>#N/A</v>
      </c>
      <c r="AZ51" s="130" t="e">
        <f t="array" ref="AZ51">INDEX(AL성적Data!AF:AF,MATCH(1,(AL성적Data!A:A=DB!A51)*(AL성적Data!AC:AC="WA"),0))</f>
        <v>#N/A</v>
      </c>
      <c r="BA51" s="130"/>
      <c r="BB51" s="130"/>
      <c r="BC51" s="130"/>
      <c r="BD51" s="130"/>
      <c r="BE51" s="130"/>
      <c r="BF51" s="130"/>
      <c r="BG51" s="135" t="str">
        <f>IF(VLOOKUP($C51,AL제품Data!$A$2:$AL$200,28,0)="","",VLOOKUP($C51,AL제품Data!$A$2:$AL$200,28,0))</f>
        <v>http://www.lxhausys.co.kr/popup/rn/download/downloadPopup.jsp?from=alwindow&amp;uu=/upload/alwindow/data/E9-ALS200_SEC.dwg</v>
      </c>
      <c r="BH51" s="135" t="str">
        <f>IF(VLOOKUP($C51,AL제품Data!$A$2:$AL$200,29,0)="","",VLOOKUP($C51,AL제품Data!$A$2:$AL$200,29,0))</f>
        <v/>
      </c>
      <c r="BI51" s="135" t="str">
        <f>IF(VLOOKUP($C51,AL제품Data!$A$2:$AL$100,30,0)="","",VLOOKUP($C51,AL제품Data!$A$2:$AL$100,30,0))</f>
        <v/>
      </c>
      <c r="BJ51" s="135"/>
      <c r="BK51" s="135"/>
      <c r="BL51" s="135"/>
      <c r="BM51" s="135"/>
      <c r="BN51" s="135"/>
      <c r="BO51" s="135" t="str">
        <f>IF(VLOOKUP($C51,AL제품Data!$A$2:$AL$100,36,0)="","",VLOOKUP($C51,AL제품Data!$A$2:$AL$100,36,0))</f>
        <v>http://www.lxhausys.co.kr/popup/rn/download/downloadPopup.jsp?from=alwindow&amp;uu=/upload/alwindow/data/E9-ALS200_REFLET.pdf</v>
      </c>
      <c r="BP51" s="135"/>
      <c r="BQ51" s="135" t="str">
        <f>IF(VLOOKUP($C51,AL제품Data!$A$2:$AL$100,38,0)="","",VLOOKUP($C51,AL제품Data!$A$2:$AL$100,38,0))</f>
        <v>http://www.lxhausys.co.kr/popup/rn/download/downloadPopup.jsp?from=alwindow&amp;uu=/upload/alwindow/data/E9-ALS200_SPEC.docx</v>
      </c>
      <c r="BR51" s="130"/>
      <c r="BS51" s="130"/>
    </row>
    <row r="52" spans="1:73" s="112" customFormat="1" ht="20.25" customHeight="1" thickBot="1">
      <c r="A52" s="130" t="s">
        <v>967</v>
      </c>
      <c r="B52" s="158">
        <v>1</v>
      </c>
      <c r="C52" s="131" t="s">
        <v>919</v>
      </c>
      <c r="D52" s="133" t="str">
        <f>VLOOKUP($C52,AL제품Data!$A$2:$K$117,2,0)</f>
        <v>AL</v>
      </c>
      <c r="E52" s="133" t="str">
        <f>VLOOKUP($C52,AL제품Data!$A$2:$K$300,3,0)</f>
        <v>실내면,발코니면</v>
      </c>
      <c r="F52" s="133" t="str">
        <f>VLOOKUP($C52,AL제품Data!$A$2:$K$300,4,0)</f>
        <v>Lift &amp; Slide(기능성미서기)</v>
      </c>
      <c r="G52" s="133" t="str">
        <f>VLOOKUP($C52,AL제품Data!$A$2:$K$300,5,0)</f>
        <v>시스템창</v>
      </c>
      <c r="H52" s="133" t="str">
        <f>VLOOKUP($C52,AL제품Data!$A$2:$K$300,6,0)</f>
        <v>Eurosystem9 AL</v>
      </c>
      <c r="I52" s="133" t="str">
        <f>VLOOKUP($C52,AL제품Data!$A$2:$K$300,7,0)</f>
        <v>유로시스템9 알루미늄</v>
      </c>
      <c r="J52" s="133" t="str">
        <f>VLOOKUP($C52,AL제품Data!$A$2:$K$300,8,0)</f>
        <v>LS단창</v>
      </c>
      <c r="K52" s="133">
        <f>VLOOKUP($C52,AL제품Data!$A$2:$K$300,9,0)</f>
        <v>245</v>
      </c>
      <c r="L52" s="133" t="str">
        <f>VLOOKUP($C52,AL제품Data!$A$2:$K$300,10,0)</f>
        <v>입면분할가능</v>
      </c>
      <c r="M52" s="133" t="str">
        <f>VLOOKUP($C52,AL제품Data!$A$2:$K$300,11,0)</f>
        <v>전체</v>
      </c>
      <c r="N52" s="134" t="str">
        <f>IFERROR(VLOOKUP($C52,AL제품Data!$A$2:$K$117,12,0),"")</f>
        <v/>
      </c>
      <c r="O52" s="130" t="str">
        <f>IF(VLOOKUP($A52,AL성적Data!$A$2:$AB$309,7,0)=0,"",VLOOKUP($A52,AL성적Data!$A$2:$AB$309,7,0))</f>
        <v>51mm(5수퍼로이+18아르곤+5일반+18아르곤+5수퍼로이)</v>
      </c>
      <c r="P52" s="135" t="str">
        <f>IF(VLOOKUP($A52,AL성적Data!$A$2:$AB$309,8,0)=0,"",VLOOKUP($A52,AL성적Data!$A$2:$AB$309,8,0))</f>
        <v/>
      </c>
      <c r="Q52" s="135" t="str">
        <f>IF(VLOOKUP($A52,AL성적Data!$A$2:$AB$309,9,0)=0,"",VLOOKUP($A52,AL성적Data!$A$2:$AB$309,9,0))</f>
        <v/>
      </c>
      <c r="R52" s="136" t="str">
        <f>IF(VLOOKUP($A52,AL성적Data!$A$2:$AB$309,10,0)=0,"",VLOOKUP($A52,AL성적Data!$A$2:$AB$309,10,0))</f>
        <v/>
      </c>
      <c r="S52" s="137" t="str">
        <f t="array" ref="S52">IFERROR(INDEX(AL성적Data!K:K,MATCH(1,(AL성적Data!A:A=DB!A52)*(AL성적Data!AC:AC="TW"),0)),"")</f>
        <v>1등급</v>
      </c>
      <c r="T52" s="138">
        <f t="array" ref="T52">IFERROR(INDEX(AL성적Data!M:M,MATCH(1,(AL성적Data!A:A=DB!A52)*(AL성적Data!AC:AC="TW"),0)),"")</f>
        <v>0.73140000000000005</v>
      </c>
      <c r="U52" s="137" t="str">
        <f t="array" ref="U52">IFERROR(INDEX(AL성적Data!N:N,MATCH(1,(AL성적Data!A:A=DB!A52)*(AL성적Data!AC:AC="TW"),0)),"")</f>
        <v>1등급</v>
      </c>
      <c r="V52" s="137" t="str">
        <f t="array" ref="V52">IFERROR(INDEX(AL성적Data!O:O,MATCH(1,(AL성적Data!A:A=DB!A52)*(AL성적Data!AC:AC="TA"),0)),"")</f>
        <v/>
      </c>
      <c r="W52" s="137" t="str">
        <f t="array" ref="W52">IFERROR(IF(INDEX(AL성적Data!Q:Q,MATCH(1,(AL성적Data!A:A=DB!A52)*(AL성적Data!AC:AC="WA"),0))=0,"",INDEX(AL성적Data!Q:Q,MATCH(1,(AL성적Data!A:A=DB!A52)*(AL성적Data!AC:AC="WA"),0))),"")</f>
        <v/>
      </c>
      <c r="X52" s="137" t="str">
        <f t="array" ref="X52">IFERROR(IF(INDEX(AL성적Data!R:R,MATCH(1,(AL성적Data!A:A=DB!A52)*(AL성적Data!AC:AC="WA"),0))=0,"",INDEX(AL성적Data!R:R,MATCH(1,(AL성적Data!A:A=DB!A52)*(AL성적Data!AC:AC="WA"),0))),"")</f>
        <v/>
      </c>
      <c r="Y52" s="137" t="str">
        <f t="array" ref="Y52">IFERROR(IF(INDEX(AL성적Data!S:S,MATCH(1,(AL성적Data!A:A=DB!A52)*(AL성적Data!AC:AC="WA"),0))=0,"",INDEX(AL성적Data!S:S,MATCH(1,(AL성적Data!A:A=DB!A52)*(AL성적Data!AC:AC="WA"),0))),"")</f>
        <v/>
      </c>
      <c r="Z52" s="137"/>
      <c r="AA52" s="137"/>
      <c r="AB52" s="137"/>
      <c r="AC52" s="137"/>
      <c r="AD52" s="139"/>
      <c r="AE52" s="150" t="str">
        <f>IFERROR(HYPERLINK(AX52,AE$1),"")</f>
        <v>성적서_에너지</v>
      </c>
      <c r="AF52" s="151" t="str">
        <f>IFERROR(HYPERLINK(AY52,AF$1),"")</f>
        <v/>
      </c>
      <c r="AG52" s="151" t="str">
        <f>IFERROR(HYPERLINK(AZ52,AG$1),"")</f>
        <v/>
      </c>
      <c r="AH52" s="135"/>
      <c r="AI52" s="135"/>
      <c r="AJ52" s="135"/>
      <c r="AK52" s="135"/>
      <c r="AL52" s="152"/>
      <c r="AM52" s="140" t="str">
        <f>IFERROR(IF(BG52="","",HYPERLINK(BG52,AM$1)),"")</f>
        <v>도면_단면dwg</v>
      </c>
      <c r="AN52" s="140" t="str">
        <f>IFERROR(IF(BH52="","",HYPERLINK(BH52,AN$1)),"")</f>
        <v/>
      </c>
      <c r="AO52" s="140" t="str">
        <f>IFERROR(IF(BI52="","",HYPERLINK(BI52,AO$1)),"")</f>
        <v/>
      </c>
      <c r="AP52" s="140" t="str">
        <f>IFERROR(IF(BJ52="","",HYPERLINK(BJ52,AP$1)),"")</f>
        <v/>
      </c>
      <c r="AQ52" s="140" t="str">
        <f>IFERROR(IF(BK52="","",HYPERLINK(BK52,AQ$1)),"")</f>
        <v/>
      </c>
      <c r="AR52" s="140" t="str">
        <f>IFERROR(IF(BL52="","",HYPERLINK(BL52,AR$1)),"")</f>
        <v/>
      </c>
      <c r="AS52" s="140" t="str">
        <f>IFERROR(IF(BM52="","",HYPERLINK(BM52,AS$1)),"")</f>
        <v/>
      </c>
      <c r="AT52" s="140" t="str">
        <f>IFERROR(IF(BN52="","",HYPERLINK(BN52,AT$1)),"")</f>
        <v/>
      </c>
      <c r="AU52" s="141" t="str">
        <f>IFERROR(IF(BO52="","",HYPERLINK(BO52,AU$1)),"")</f>
        <v>리플렛</v>
      </c>
      <c r="AV52" s="140" t="str">
        <f>IFERROR(IF(BP52="","",HYPERLINK(BP52,AV$1)),"")</f>
        <v/>
      </c>
      <c r="AX52" s="130" t="str">
        <f t="array" ref="AX52">INDEX(AL성적Data!AF:AF,MATCH(1,(AL성적Data!A:A=DB!A52)*(AL성적Data!AC:AC="TW"),0))</f>
        <v>http://www.lxhausys.co.kr/popup/rn/download/downloadPopup.jsp?from=alwindow&amp;uu=/upload/alwindow/data/TW-E9-ALS245-351FEGE2R5.pdf</v>
      </c>
      <c r="AY52" s="130" t="e">
        <f t="array" ref="AY52">INDEX(AL성적Data!AF:AF,MATCH(1,(AL성적Data!A:A=DB!A52)*(AL성적Data!AC:AC="TA"),0))</f>
        <v>#N/A</v>
      </c>
      <c r="AZ52" s="130" t="e">
        <f t="array" ref="AZ52">INDEX(AL성적Data!AF:AF,MATCH(1,(AL성적Data!A:A=DB!A52)*(AL성적Data!AC:AC="WA"),0))</f>
        <v>#N/A</v>
      </c>
      <c r="BA52" s="130"/>
      <c r="BB52" s="130"/>
      <c r="BC52" s="130"/>
      <c r="BD52" s="130"/>
      <c r="BE52" s="130"/>
      <c r="BF52" s="130"/>
      <c r="BG52" s="135" t="str">
        <f>IF(VLOOKUP($C52,AL제품Data!$A$2:$AL$200,28,0)="","",VLOOKUP($C52,AL제품Data!$A$2:$AL$200,28,0))</f>
        <v>http://www.lxhausys.co.kr/popup/rn/download/downloadPopup.jsp?from=alwindow&amp;uu=/upload/alwindow/data/E9-ALS245_SEC.dwg</v>
      </c>
      <c r="BH52" s="135" t="str">
        <f>IF(VLOOKUP($C52,AL제품Data!$A$2:$AL$200,29,0)="","",VLOOKUP($C52,AL제품Data!$A$2:$AL$200,29,0))</f>
        <v/>
      </c>
      <c r="BI52" s="135" t="str">
        <f>IF(VLOOKUP($C52,AL제품Data!$A$2:$AL$100,30,0)="","",VLOOKUP($C52,AL제품Data!$A$2:$AL$100,30,0))</f>
        <v/>
      </c>
      <c r="BJ52" s="135"/>
      <c r="BK52" s="135"/>
      <c r="BL52" s="135"/>
      <c r="BM52" s="135"/>
      <c r="BN52" s="135"/>
      <c r="BO52" s="135" t="str">
        <f>IF(VLOOKUP($C52,AL제품Data!$A$2:$AL$100,36,0)="","",VLOOKUP($C52,AL제품Data!$A$2:$AL$100,36,0))</f>
        <v>http://www.lxhausys.co.kr/popup/rn/download/downloadPopup.jsp?from=alwindow&amp;uu=/upload/alwindow/data/E9-ALS245_REFLET.pdf</v>
      </c>
      <c r="BP52" s="135"/>
      <c r="BQ52" s="135" t="str">
        <f>IF(VLOOKUP($C52,AL제품Data!$A$2:$AL$100,38,0)="","",VLOOKUP($C52,AL제품Data!$A$2:$AL$100,38,0))</f>
        <v>http://www.lxhausys.co.kr/popup/rn/download/downloadPopup.jsp?from=alwindow&amp;uu=/upload/alwindow/data/E9-ALS245_SPEC.docx</v>
      </c>
      <c r="BR52" s="130"/>
      <c r="BS52" s="130"/>
      <c r="BU52" s="166"/>
    </row>
    <row r="53" spans="1:73" s="112" customFormat="1" ht="20.25" customHeight="1" thickBot="1">
      <c r="A53" s="130" t="s">
        <v>1295</v>
      </c>
      <c r="B53" s="158">
        <v>2</v>
      </c>
      <c r="C53" s="131" t="s">
        <v>919</v>
      </c>
      <c r="D53" s="133" t="str">
        <f>VLOOKUP($C53,AL제품Data!$A$2:$K$117,2,0)</f>
        <v>AL</v>
      </c>
      <c r="E53" s="133" t="str">
        <f>VLOOKUP($C53,AL제품Data!$A$2:$K$300,3,0)</f>
        <v>실내면,발코니면</v>
      </c>
      <c r="F53" s="133" t="str">
        <f>VLOOKUP($C53,AL제품Data!$A$2:$K$300,4,0)</f>
        <v>Lift &amp; Slide(기능성미서기)</v>
      </c>
      <c r="G53" s="133" t="str">
        <f>VLOOKUP($C53,AL제품Data!$A$2:$K$300,5,0)</f>
        <v>시스템창</v>
      </c>
      <c r="H53" s="133" t="str">
        <f>VLOOKUP($C53,AL제품Data!$A$2:$K$300,6,0)</f>
        <v>Eurosystem9 AL</v>
      </c>
      <c r="I53" s="133" t="str">
        <f>VLOOKUP($C53,AL제품Data!$A$2:$K$300,7,0)</f>
        <v>유로시스템9 알루미늄</v>
      </c>
      <c r="J53" s="133" t="str">
        <f>VLOOKUP($C53,AL제품Data!$A$2:$K$300,8,0)</f>
        <v>LS단창</v>
      </c>
      <c r="K53" s="133">
        <f>VLOOKUP($C53,AL제품Data!$A$2:$K$300,9,0)</f>
        <v>245</v>
      </c>
      <c r="L53" s="133" t="str">
        <f>VLOOKUP($C53,AL제품Data!$A$2:$K$300,10,0)</f>
        <v>입면분할가능</v>
      </c>
      <c r="M53" s="133" t="str">
        <f>VLOOKUP($C53,AL제품Data!$A$2:$K$300,11,0)</f>
        <v>전체</v>
      </c>
      <c r="N53" s="134" t="str">
        <f>IFERROR(VLOOKUP($C53,AL제품Data!$A$2:$K$117,12,0),"")</f>
        <v/>
      </c>
      <c r="O53" s="130" t="str">
        <f>IF(VLOOKUP($A53,AL성적Data!$A$2:$AB$309,7,0)=0,"",VLOOKUP($A53,AL성적Data!$A$2:$AB$309,7,0))</f>
        <v>43mm(5일반+14아르곤+5수퍼로이+14아르곤+5수퍼로이)</v>
      </c>
      <c r="P53" s="135" t="str">
        <f>IF(VLOOKUP($A53,AL성적Data!$A$2:$AB$309,8,0)=0,"",VLOOKUP($A53,AL성적Data!$A$2:$AB$309,8,0))</f>
        <v/>
      </c>
      <c r="Q53" s="135" t="str">
        <f>IF(VLOOKUP($A53,AL성적Data!$A$2:$AB$309,9,0)=0,"",VLOOKUP($A53,AL성적Data!$A$2:$AB$309,9,0))</f>
        <v/>
      </c>
      <c r="R53" s="136" t="str">
        <f>IF(VLOOKUP($A53,AL성적Data!$A$2:$AB$309,10,0)=0,"",VLOOKUP($A53,AL성적Data!$A$2:$AB$309,10,0))</f>
        <v/>
      </c>
      <c r="S53" s="137" t="str">
        <f t="array" ref="S53">IFERROR(INDEX(AL성적Data!K:K,MATCH(1,(AL성적Data!A:A=DB!A53)*(AL성적Data!AC:AC="TW"),0)),"")</f>
        <v>1등급</v>
      </c>
      <c r="T53" s="138">
        <f t="array" ref="T53">IFERROR(INDEX(AL성적Data!M:M,MATCH(1,(AL성적Data!A:A=DB!A53)*(AL성적Data!AC:AC="TW"),0)),"")</f>
        <v>0.8</v>
      </c>
      <c r="U53" s="137" t="str">
        <f t="array" ref="U53">IFERROR(INDEX(AL성적Data!N:N,MATCH(1,(AL성적Data!A:A=DB!A53)*(AL성적Data!AC:AC="TW"),0)),"")</f>
        <v>1등급</v>
      </c>
      <c r="V53" s="137" t="str">
        <f t="array" ref="V53">IFERROR(INDEX(AL성적Data!O:O,MATCH(1,(AL성적Data!A:A=DB!A53)*(AL성적Data!AC:AC="TA"),0)),"")</f>
        <v/>
      </c>
      <c r="W53" s="137" t="str">
        <f t="array" ref="W53">IFERROR(IF(INDEX(AL성적Data!Q:Q,MATCH(1,(AL성적Data!A:A=DB!A53)*(AL성적Data!AC:AC="WA"),0))=0,"",INDEX(AL성적Data!Q:Q,MATCH(1,(AL성적Data!A:A=DB!A53)*(AL성적Data!AC:AC="WA"),0))),"")</f>
        <v/>
      </c>
      <c r="X53" s="137" t="str">
        <f t="array" ref="X53">IFERROR(IF(INDEX(AL성적Data!R:R,MATCH(1,(AL성적Data!A:A=DB!A53)*(AL성적Data!AC:AC="WA"),0))=0,"",INDEX(AL성적Data!R:R,MATCH(1,(AL성적Data!A:A=DB!A53)*(AL성적Data!AC:AC="WA"),0))),"")</f>
        <v/>
      </c>
      <c r="Y53" s="137" t="str">
        <f t="array" ref="Y53">IFERROR(IF(INDEX(AL성적Data!S:S,MATCH(1,(AL성적Data!A:A=DB!A53)*(AL성적Data!AC:AC="WA"),0))=0,"",INDEX(AL성적Data!S:S,MATCH(1,(AL성적Data!A:A=DB!A53)*(AL성적Data!AC:AC="WA"),0))),"")</f>
        <v/>
      </c>
      <c r="Z53" s="137"/>
      <c r="AA53" s="137"/>
      <c r="AB53" s="137"/>
      <c r="AC53" s="137"/>
      <c r="AD53" s="139"/>
      <c r="AE53" s="150" t="str">
        <f>IFERROR(HYPERLINK(AX53,AE$1),"")</f>
        <v>성적서_에너지</v>
      </c>
      <c r="AF53" s="151" t="str">
        <f>IFERROR(HYPERLINK(AY53,AF$1),"")</f>
        <v/>
      </c>
      <c r="AG53" s="151" t="str">
        <f>IFERROR(HYPERLINK(AZ53,AG$1),"")</f>
        <v/>
      </c>
      <c r="AH53" s="135"/>
      <c r="AI53" s="135"/>
      <c r="AJ53" s="135"/>
      <c r="AK53" s="135"/>
      <c r="AL53" s="152"/>
      <c r="AM53" s="140" t="str">
        <f>IFERROR(IF(BG53="","",HYPERLINK(BG53,AM$1)),"")</f>
        <v>도면_단면dwg</v>
      </c>
      <c r="AN53" s="140" t="str">
        <f>IFERROR(IF(BH53="","",HYPERLINK(BH53,AN$1)),"")</f>
        <v/>
      </c>
      <c r="AO53" s="140" t="str">
        <f>IFERROR(IF(BI53="","",HYPERLINK(BI53,AO$1)),"")</f>
        <v/>
      </c>
      <c r="AP53" s="140" t="str">
        <f>IFERROR(IF(BJ53="","",HYPERLINK(BJ53,AP$1)),"")</f>
        <v/>
      </c>
      <c r="AQ53" s="140" t="str">
        <f>IFERROR(IF(BK53="","",HYPERLINK(BK53,AQ$1)),"")</f>
        <v/>
      </c>
      <c r="AR53" s="140" t="str">
        <f>IFERROR(IF(BL53="","",HYPERLINK(BL53,AR$1)),"")</f>
        <v/>
      </c>
      <c r="AS53" s="140" t="str">
        <f>IFERROR(IF(BM53="","",HYPERLINK(BM53,AS$1)),"")</f>
        <v/>
      </c>
      <c r="AT53" s="140" t="str">
        <f>IFERROR(IF(BN53="","",HYPERLINK(BN53,AT$1)),"")</f>
        <v/>
      </c>
      <c r="AU53" s="141" t="str">
        <f>IFERROR(IF(BO53="","",HYPERLINK(BO53,AU$1)),"")</f>
        <v>리플렛</v>
      </c>
      <c r="AV53" s="140" t="str">
        <f>IFERROR(IF(BP53="","",HYPERLINK(BP53,AV$1)),"")</f>
        <v/>
      </c>
      <c r="AX53" s="130" t="str">
        <f t="array" ref="AX53">INDEX(AL성적Data!AF:AF,MATCH(1,(AL성적Data!A:A=DB!A53)*(AL성적Data!AC:AC="TW"),0))</f>
        <v>http://www.lxhausys.co.kr/popup/rn/download/downloadPopup.jsp?from=alwindow&amp;uu=/upload/alwindow/data/TW-E9-ALS245-343FGEE2R5.pdf</v>
      </c>
      <c r="AY53" s="130" t="e">
        <f t="array" ref="AY53">INDEX(AL성적Data!AF:AF,MATCH(1,(AL성적Data!A:A=DB!A53)*(AL성적Data!AC:AC="TA"),0))</f>
        <v>#N/A</v>
      </c>
      <c r="AZ53" s="130" t="e">
        <f t="array" ref="AZ53">INDEX(AL성적Data!AF:AF,MATCH(1,(AL성적Data!A:A=DB!A53)*(AL성적Data!AC:AC="WA"),0))</f>
        <v>#N/A</v>
      </c>
      <c r="BA53" s="130"/>
      <c r="BB53" s="130"/>
      <c r="BC53" s="130"/>
      <c r="BD53" s="130"/>
      <c r="BE53" s="130"/>
      <c r="BF53" s="130"/>
      <c r="BG53" s="135" t="str">
        <f>IF(VLOOKUP($C53,AL제품Data!$A$2:$AL$200,28,0)="","",VLOOKUP($C53,AL제품Data!$A$2:$AL$200,28,0))</f>
        <v>http://www.lxhausys.co.kr/popup/rn/download/downloadPopup.jsp?from=alwindow&amp;uu=/upload/alwindow/data/E9-ALS245_SEC.dwg</v>
      </c>
      <c r="BH53" s="135" t="str">
        <f>IF(VLOOKUP($C53,AL제품Data!$A$2:$AL$200,29,0)="","",VLOOKUP($C53,AL제품Data!$A$2:$AL$200,29,0))</f>
        <v/>
      </c>
      <c r="BI53" s="135" t="str">
        <f>IF(VLOOKUP($C53,AL제품Data!$A$2:$AL$100,30,0)="","",VLOOKUP($C53,AL제품Data!$A$2:$AL$100,30,0))</f>
        <v/>
      </c>
      <c r="BJ53" s="135"/>
      <c r="BK53" s="135"/>
      <c r="BL53" s="135"/>
      <c r="BM53" s="135"/>
      <c r="BN53" s="135"/>
      <c r="BO53" s="135" t="str">
        <f>IF(VLOOKUP($C53,AL제품Data!$A$2:$AL$100,36,0)="","",VLOOKUP($C53,AL제품Data!$A$2:$AL$100,36,0))</f>
        <v>http://www.lxhausys.co.kr/popup/rn/download/downloadPopup.jsp?from=alwindow&amp;uu=/upload/alwindow/data/E9-ALS245_REFLET.pdf</v>
      </c>
      <c r="BP53" s="135"/>
      <c r="BQ53" s="135" t="str">
        <f>IF(VLOOKUP($C53,AL제품Data!$A$2:$AL$100,38,0)="","",VLOOKUP($C53,AL제품Data!$A$2:$AL$100,38,0))</f>
        <v>http://www.lxhausys.co.kr/popup/rn/download/downloadPopup.jsp?from=alwindow&amp;uu=/upload/alwindow/data/E9-ALS245_SPEC.docx</v>
      </c>
      <c r="BR53" s="130"/>
      <c r="BS53" s="130"/>
    </row>
    <row r="54" spans="1:73" s="112" customFormat="1" ht="20.25" customHeight="1" thickBot="1">
      <c r="A54" s="130" t="s">
        <v>968</v>
      </c>
      <c r="B54" s="158">
        <v>3</v>
      </c>
      <c r="C54" s="131" t="s">
        <v>919</v>
      </c>
      <c r="D54" s="133" t="str">
        <f>VLOOKUP($C54,AL제품Data!$A$2:$K$117,2,0)</f>
        <v>AL</v>
      </c>
      <c r="E54" s="133" t="str">
        <f>VLOOKUP($C54,AL제품Data!$A$2:$K$300,3,0)</f>
        <v>실내면,발코니면</v>
      </c>
      <c r="F54" s="133" t="str">
        <f>VLOOKUP($C54,AL제품Data!$A$2:$K$300,4,0)</f>
        <v>Lift &amp; Slide(기능성미서기)</v>
      </c>
      <c r="G54" s="133" t="str">
        <f>VLOOKUP($C54,AL제품Data!$A$2:$K$300,5,0)</f>
        <v>시스템창</v>
      </c>
      <c r="H54" s="133" t="str">
        <f>VLOOKUP($C54,AL제품Data!$A$2:$K$300,6,0)</f>
        <v>Eurosystem9 AL</v>
      </c>
      <c r="I54" s="133" t="str">
        <f>VLOOKUP($C54,AL제품Data!$A$2:$K$300,7,0)</f>
        <v>유로시스템9 알루미늄</v>
      </c>
      <c r="J54" s="133" t="str">
        <f>VLOOKUP($C54,AL제품Data!$A$2:$K$300,8,0)</f>
        <v>LS단창</v>
      </c>
      <c r="K54" s="133">
        <f>VLOOKUP($C54,AL제품Data!$A$2:$K$300,9,0)</f>
        <v>245</v>
      </c>
      <c r="L54" s="133" t="str">
        <f>VLOOKUP($C54,AL제품Data!$A$2:$K$300,10,0)</f>
        <v>입면분할가능</v>
      </c>
      <c r="M54" s="133" t="str">
        <f>VLOOKUP($C54,AL제품Data!$A$2:$K$300,11,0)</f>
        <v>전체</v>
      </c>
      <c r="N54" s="134" t="str">
        <f>IFERROR(VLOOKUP($C54,AL제품Data!$A$2:$K$117,12,0),"")</f>
        <v/>
      </c>
      <c r="O54" s="130" t="str">
        <f>IF(VLOOKUP($A54,AL성적Data!$A$2:$AB$309,7,0)=0,"",VLOOKUP($A54,AL성적Data!$A$2:$AB$309,7,0))</f>
        <v>26mm(5수퍼로이+16아르곤+5로이)</v>
      </c>
      <c r="P54" s="135" t="str">
        <f>IF(VLOOKUP($A54,AL성적Data!$A$2:$AB$309,8,0)=0,"",VLOOKUP($A54,AL성적Data!$A$2:$AB$309,8,0))</f>
        <v/>
      </c>
      <c r="Q54" s="135" t="str">
        <f>IF(VLOOKUP($A54,AL성적Data!$A$2:$AB$309,9,0)=0,"",VLOOKUP($A54,AL성적Data!$A$2:$AB$309,9,0))</f>
        <v/>
      </c>
      <c r="R54" s="136" t="str">
        <f>IF(VLOOKUP($A54,AL성적Data!$A$2:$AB$309,10,0)=0,"",VLOOKUP($A54,AL성적Data!$A$2:$AB$309,10,0))</f>
        <v/>
      </c>
      <c r="S54" s="137" t="str">
        <f t="array" ref="S54">IFERROR(INDEX(AL성적Data!K:K,MATCH(1,(AL성적Data!A:A=DB!A54)*(AL성적Data!AC:AC="TW"),0)),"")</f>
        <v>2등급</v>
      </c>
      <c r="T54" s="138">
        <f t="array" ref="T54">IFERROR(INDEX(AL성적Data!M:M,MATCH(1,(AL성적Data!A:A=DB!A54)*(AL성적Data!AC:AC="TW"),0)),"")</f>
        <v>1.3189</v>
      </c>
      <c r="U54" s="137" t="str">
        <f t="array" ref="U54">IFERROR(INDEX(AL성적Data!N:N,MATCH(1,(AL성적Data!A:A=DB!A54)*(AL성적Data!AC:AC="TW"),0)),"")</f>
        <v>1등급</v>
      </c>
      <c r="V54" s="137" t="str">
        <f t="array" ref="V54">IFERROR(INDEX(AL성적Data!O:O,MATCH(1,(AL성적Data!A:A=DB!A54)*(AL성적Data!AC:AC="TA"),0)),"")</f>
        <v/>
      </c>
      <c r="W54" s="137" t="str">
        <f t="array" ref="W54">IFERROR(IF(INDEX(AL성적Data!Q:Q,MATCH(1,(AL성적Data!A:A=DB!A54)*(AL성적Data!AC:AC="WA"),0))=0,"",INDEX(AL성적Data!Q:Q,MATCH(1,(AL성적Data!A:A=DB!A54)*(AL성적Data!AC:AC="WA"),0))),"")</f>
        <v/>
      </c>
      <c r="X54" s="137" t="str">
        <f t="array" ref="X54">IFERROR(IF(INDEX(AL성적Data!R:R,MATCH(1,(AL성적Data!A:A=DB!A54)*(AL성적Data!AC:AC="WA"),0))=0,"",INDEX(AL성적Data!R:R,MATCH(1,(AL성적Data!A:A=DB!A54)*(AL성적Data!AC:AC="WA"),0))),"")</f>
        <v/>
      </c>
      <c r="Y54" s="137" t="str">
        <f t="array" ref="Y54">IFERROR(IF(INDEX(AL성적Data!S:S,MATCH(1,(AL성적Data!A:A=DB!A54)*(AL성적Data!AC:AC="WA"),0))=0,"",INDEX(AL성적Data!S:S,MATCH(1,(AL성적Data!A:A=DB!A54)*(AL성적Data!AC:AC="WA"),0))),"")</f>
        <v/>
      </c>
      <c r="Z54" s="137"/>
      <c r="AA54" s="137"/>
      <c r="AB54" s="137"/>
      <c r="AC54" s="137"/>
      <c r="AD54" s="139"/>
      <c r="AE54" s="150" t="str">
        <f>IFERROR(HYPERLINK(AX54,AE$1),"")</f>
        <v>성적서_에너지</v>
      </c>
      <c r="AF54" s="151" t="str">
        <f>IFERROR(HYPERLINK(AY54,AF$1),"")</f>
        <v/>
      </c>
      <c r="AG54" s="151" t="str">
        <f>IFERROR(HYPERLINK(AZ54,AG$1),"")</f>
        <v/>
      </c>
      <c r="AH54" s="135"/>
      <c r="AI54" s="135"/>
      <c r="AJ54" s="135"/>
      <c r="AK54" s="135"/>
      <c r="AL54" s="152"/>
      <c r="AM54" s="140" t="str">
        <f>IFERROR(IF(BG54="","",HYPERLINK(BG54,AM$1)),"")</f>
        <v>도면_단면dwg</v>
      </c>
      <c r="AN54" s="140" t="str">
        <f>IFERROR(IF(BH54="","",HYPERLINK(BH54,AN$1)),"")</f>
        <v/>
      </c>
      <c r="AO54" s="140" t="str">
        <f>IFERROR(IF(BI54="","",HYPERLINK(BI54,AO$1)),"")</f>
        <v/>
      </c>
      <c r="AP54" s="140" t="str">
        <f>IFERROR(IF(BJ54="","",HYPERLINK(BJ54,AP$1)),"")</f>
        <v/>
      </c>
      <c r="AQ54" s="140" t="str">
        <f>IFERROR(IF(BK54="","",HYPERLINK(BK54,AQ$1)),"")</f>
        <v/>
      </c>
      <c r="AR54" s="140" t="str">
        <f>IFERROR(IF(BL54="","",HYPERLINK(BL54,AR$1)),"")</f>
        <v/>
      </c>
      <c r="AS54" s="140" t="str">
        <f>IFERROR(IF(BM54="","",HYPERLINK(BM54,AS$1)),"")</f>
        <v/>
      </c>
      <c r="AT54" s="140" t="str">
        <f>IFERROR(IF(BN54="","",HYPERLINK(BN54,AT$1)),"")</f>
        <v/>
      </c>
      <c r="AU54" s="141" t="str">
        <f>IFERROR(IF(BO54="","",HYPERLINK(BO54,AU$1)),"")</f>
        <v>리플렛</v>
      </c>
      <c r="AV54" s="140" t="str">
        <f>IFERROR(IF(BP54="","",HYPERLINK(BP54,AV$1)),"")</f>
        <v/>
      </c>
      <c r="AX54" s="130" t="str">
        <f t="array" ref="AX54">INDEX(AL성적Data!AF:AF,MATCH(1,(AL성적Data!A:A=DB!A54)*(AL성적Data!AC:AC="TW"),0))</f>
        <v>http://www.lxhausys.co.kr/popup/rn/download/downloadPopup.jsp?from=alwindow&amp;uu=/upload/alwindow/data/TW-E9-ALS245-226FFEL1R5.pdf</v>
      </c>
      <c r="AY54" s="130" t="e">
        <f t="array" ref="AY54">INDEX(AL성적Data!AF:AF,MATCH(1,(AL성적Data!A:A=DB!A54)*(AL성적Data!AC:AC="TA"),0))</f>
        <v>#N/A</v>
      </c>
      <c r="AZ54" s="130" t="e">
        <f t="array" ref="AZ54">INDEX(AL성적Data!AF:AF,MATCH(1,(AL성적Data!A:A=DB!A54)*(AL성적Data!AC:AC="WA"),0))</f>
        <v>#N/A</v>
      </c>
      <c r="BA54" s="130"/>
      <c r="BB54" s="130"/>
      <c r="BC54" s="130"/>
      <c r="BD54" s="130"/>
      <c r="BE54" s="130"/>
      <c r="BF54" s="130"/>
      <c r="BG54" s="135" t="str">
        <f>IF(VLOOKUP($C54,AL제품Data!$A$2:$AL$200,28,0)="","",VLOOKUP($C54,AL제품Data!$A$2:$AL$200,28,0))</f>
        <v>http://www.lxhausys.co.kr/popup/rn/download/downloadPopup.jsp?from=alwindow&amp;uu=/upload/alwindow/data/E9-ALS245_SEC.dwg</v>
      </c>
      <c r="BH54" s="135" t="str">
        <f>IF(VLOOKUP($C54,AL제품Data!$A$2:$AL$200,29,0)="","",VLOOKUP($C54,AL제품Data!$A$2:$AL$200,29,0))</f>
        <v/>
      </c>
      <c r="BI54" s="135" t="str">
        <f>IF(VLOOKUP($C54,AL제품Data!$A$2:$AL$100,30,0)="","",VLOOKUP($C54,AL제품Data!$A$2:$AL$100,30,0))</f>
        <v/>
      </c>
      <c r="BJ54" s="135"/>
      <c r="BK54" s="135"/>
      <c r="BL54" s="135"/>
      <c r="BM54" s="135"/>
      <c r="BN54" s="135"/>
      <c r="BO54" s="135" t="str">
        <f>IF(VLOOKUP($C54,AL제품Data!$A$2:$AL$100,36,0)="","",VLOOKUP($C54,AL제품Data!$A$2:$AL$100,36,0))</f>
        <v>http://www.lxhausys.co.kr/popup/rn/download/downloadPopup.jsp?from=alwindow&amp;uu=/upload/alwindow/data/E9-ALS245_REFLET.pdf</v>
      </c>
      <c r="BP54" s="135"/>
      <c r="BQ54" s="135" t="str">
        <f>IF(VLOOKUP($C54,AL제품Data!$A$2:$AL$100,38,0)="","",VLOOKUP($C54,AL제품Data!$A$2:$AL$100,38,0))</f>
        <v>http://www.lxhausys.co.kr/popup/rn/download/downloadPopup.jsp?from=alwindow&amp;uu=/upload/alwindow/data/E9-ALS245_SPEC.docx</v>
      </c>
      <c r="BR54" s="130"/>
      <c r="BS54" s="130"/>
    </row>
    <row r="55" spans="1:73" s="112" customFormat="1" ht="20.25" customHeight="1" thickBot="1">
      <c r="A55" s="130" t="s">
        <v>969</v>
      </c>
      <c r="B55" s="158">
        <v>4</v>
      </c>
      <c r="C55" s="131" t="s">
        <v>919</v>
      </c>
      <c r="D55" s="133" t="str">
        <f>VLOOKUP($C55,AL제품Data!$A$2:$K$117,2,0)</f>
        <v>AL</v>
      </c>
      <c r="E55" s="133" t="str">
        <f>VLOOKUP($C55,AL제품Data!$A$2:$K$300,3,0)</f>
        <v>실내면,발코니면</v>
      </c>
      <c r="F55" s="133" t="str">
        <f>VLOOKUP($C55,AL제품Data!$A$2:$K$300,4,0)</f>
        <v>Lift &amp; Slide(기능성미서기)</v>
      </c>
      <c r="G55" s="133" t="str">
        <f>VLOOKUP($C55,AL제품Data!$A$2:$K$300,5,0)</f>
        <v>시스템창</v>
      </c>
      <c r="H55" s="133" t="str">
        <f>VLOOKUP($C55,AL제품Data!$A$2:$K$300,6,0)</f>
        <v>Eurosystem9 AL</v>
      </c>
      <c r="I55" s="133" t="str">
        <f>VLOOKUP($C55,AL제품Data!$A$2:$K$300,7,0)</f>
        <v>유로시스템9 알루미늄</v>
      </c>
      <c r="J55" s="133" t="str">
        <f>VLOOKUP($C55,AL제품Data!$A$2:$K$300,8,0)</f>
        <v>LS단창</v>
      </c>
      <c r="K55" s="133">
        <f>VLOOKUP($C55,AL제품Data!$A$2:$K$300,9,0)</f>
        <v>245</v>
      </c>
      <c r="L55" s="133" t="str">
        <f>VLOOKUP($C55,AL제품Data!$A$2:$K$300,10,0)</f>
        <v>입면분할가능</v>
      </c>
      <c r="M55" s="133" t="str">
        <f>VLOOKUP($C55,AL제품Data!$A$2:$K$300,11,0)</f>
        <v>전체</v>
      </c>
      <c r="N55" s="134" t="str">
        <f>IFERROR(VLOOKUP($C55,AL제품Data!$A$2:$K$117,12,0),"")</f>
        <v/>
      </c>
      <c r="O55" s="130" t="str">
        <f>IF(VLOOKUP($A55,AL성적Data!$A$2:$AB$309,7,0)=0,"",VLOOKUP($A55,AL성적Data!$A$2:$AB$309,7,0))</f>
        <v>26mm(5일반+16아르곤+5수퍼로이)</v>
      </c>
      <c r="P55" s="135" t="str">
        <f>IF(VLOOKUP($A55,AL성적Data!$A$2:$AB$309,8,0)=0,"",VLOOKUP($A55,AL성적Data!$A$2:$AB$309,8,0))</f>
        <v/>
      </c>
      <c r="Q55" s="135" t="str">
        <f>IF(VLOOKUP($A55,AL성적Data!$A$2:$AB$309,9,0)=0,"",VLOOKUP($A55,AL성적Data!$A$2:$AB$309,9,0))</f>
        <v/>
      </c>
      <c r="R55" s="136" t="str">
        <f>IF(VLOOKUP($A55,AL성적Data!$A$2:$AB$309,10,0)=0,"",VLOOKUP($A55,AL성적Data!$A$2:$AB$309,10,0))</f>
        <v/>
      </c>
      <c r="S55" s="137" t="str">
        <f t="array" ref="S55">IFERROR(INDEX(AL성적Data!K:K,MATCH(1,(AL성적Data!A:A=DB!A55)*(AL성적Data!AC:AC="TW"),0)),"")</f>
        <v>3등급</v>
      </c>
      <c r="T55" s="138">
        <f t="array" ref="T55">IFERROR(INDEX(AL성적Data!M:M,MATCH(1,(AL성적Data!A:A=DB!A55)*(AL성적Data!AC:AC="TW"),0)),"")</f>
        <v>1.3759999999999999</v>
      </c>
      <c r="U55" s="137" t="str">
        <f t="array" ref="U55">IFERROR(INDEX(AL성적Data!N:N,MATCH(1,(AL성적Data!A:A=DB!A55)*(AL성적Data!AC:AC="TW"),0)),"")</f>
        <v>2등급</v>
      </c>
      <c r="V55" s="137" t="str">
        <f t="array" ref="V55">IFERROR(INDEX(AL성적Data!O:O,MATCH(1,(AL성적Data!A:A=DB!A55)*(AL성적Data!AC:AC="TA"),0)),"")</f>
        <v/>
      </c>
      <c r="W55" s="137" t="str">
        <f t="array" ref="W55">IFERROR(IF(INDEX(AL성적Data!Q:Q,MATCH(1,(AL성적Data!A:A=DB!A55)*(AL성적Data!AC:AC="WA"),0))=0,"",INDEX(AL성적Data!Q:Q,MATCH(1,(AL성적Data!A:A=DB!A55)*(AL성적Data!AC:AC="WA"),0))),"")</f>
        <v/>
      </c>
      <c r="X55" s="137" t="str">
        <f t="array" ref="X55">IFERROR(IF(INDEX(AL성적Data!R:R,MATCH(1,(AL성적Data!A:A=DB!A55)*(AL성적Data!AC:AC="WA"),0))=0,"",INDEX(AL성적Data!R:R,MATCH(1,(AL성적Data!A:A=DB!A55)*(AL성적Data!AC:AC="WA"),0))),"")</f>
        <v/>
      </c>
      <c r="Y55" s="137" t="str">
        <f t="array" ref="Y55">IFERROR(IF(INDEX(AL성적Data!S:S,MATCH(1,(AL성적Data!A:A=DB!A55)*(AL성적Data!AC:AC="WA"),0))=0,"",INDEX(AL성적Data!S:S,MATCH(1,(AL성적Data!A:A=DB!A55)*(AL성적Data!AC:AC="WA"),0))),"")</f>
        <v/>
      </c>
      <c r="Z55" s="137"/>
      <c r="AA55" s="137"/>
      <c r="AB55" s="137"/>
      <c r="AC55" s="137"/>
      <c r="AD55" s="139"/>
      <c r="AE55" s="150" t="str">
        <f>IFERROR(HYPERLINK(AX55,AE$1),"")</f>
        <v>성적서_에너지</v>
      </c>
      <c r="AF55" s="151" t="str">
        <f>IFERROR(HYPERLINK(AY55,AF$1),"")</f>
        <v/>
      </c>
      <c r="AG55" s="151" t="str">
        <f>IFERROR(HYPERLINK(AZ55,AG$1),"")</f>
        <v/>
      </c>
      <c r="AH55" s="135"/>
      <c r="AI55" s="135"/>
      <c r="AJ55" s="135"/>
      <c r="AK55" s="135"/>
      <c r="AL55" s="152"/>
      <c r="AM55" s="140" t="str">
        <f>IFERROR(IF(BG55="","",HYPERLINK(BG55,AM$1)),"")</f>
        <v>도면_단면dwg</v>
      </c>
      <c r="AN55" s="140" t="str">
        <f>IFERROR(IF(BH55="","",HYPERLINK(BH55,AN$1)),"")</f>
        <v/>
      </c>
      <c r="AO55" s="140" t="str">
        <f>IFERROR(IF(BI55="","",HYPERLINK(BI55,AO$1)),"")</f>
        <v/>
      </c>
      <c r="AP55" s="140" t="str">
        <f>IFERROR(IF(BJ55="","",HYPERLINK(BJ55,AP$1)),"")</f>
        <v/>
      </c>
      <c r="AQ55" s="140" t="str">
        <f>IFERROR(IF(BK55="","",HYPERLINK(BK55,AQ$1)),"")</f>
        <v/>
      </c>
      <c r="AR55" s="140" t="str">
        <f>IFERROR(IF(BL55="","",HYPERLINK(BL55,AR$1)),"")</f>
        <v/>
      </c>
      <c r="AS55" s="140" t="str">
        <f>IFERROR(IF(BM55="","",HYPERLINK(BM55,AS$1)),"")</f>
        <v/>
      </c>
      <c r="AT55" s="140" t="str">
        <f>IFERROR(IF(BN55="","",HYPERLINK(BN55,AT$1)),"")</f>
        <v/>
      </c>
      <c r="AU55" s="141" t="str">
        <f>IFERROR(IF(BO55="","",HYPERLINK(BO55,AU$1)),"")</f>
        <v>리플렛</v>
      </c>
      <c r="AV55" s="140" t="str">
        <f>IFERROR(IF(BP55="","",HYPERLINK(BP55,AV$1)),"")</f>
        <v/>
      </c>
      <c r="AX55" s="130" t="str">
        <f t="array" ref="AX55">INDEX(AL성적Data!AF:AF,MATCH(1,(AL성적Data!A:A=DB!A55)*(AL성적Data!AC:AC="TW"),0))</f>
        <v>http://www.lxhausys.co.kr/popup/rn/download/downloadPopup.jsp?from=alwindow&amp;uu=/upload/alwindow/data/TW-E9-ALS245-226FFGE1R5.pdf</v>
      </c>
      <c r="AY55" s="130" t="e">
        <f t="array" ref="AY55">INDEX(AL성적Data!AF:AF,MATCH(1,(AL성적Data!A:A=DB!A55)*(AL성적Data!AC:AC="TA"),0))</f>
        <v>#N/A</v>
      </c>
      <c r="AZ55" s="130" t="e">
        <f t="array" ref="AZ55">INDEX(AL성적Data!AF:AF,MATCH(1,(AL성적Data!A:A=DB!A55)*(AL성적Data!AC:AC="WA"),0))</f>
        <v>#N/A</v>
      </c>
      <c r="BA55" s="130"/>
      <c r="BB55" s="130"/>
      <c r="BC55" s="130"/>
      <c r="BD55" s="130"/>
      <c r="BE55" s="130"/>
      <c r="BF55" s="130"/>
      <c r="BG55" s="135" t="str">
        <f>IF(VLOOKUP($C55,AL제품Data!$A$2:$AL$200,28,0)="","",VLOOKUP($C55,AL제품Data!$A$2:$AL$200,28,0))</f>
        <v>http://www.lxhausys.co.kr/popup/rn/download/downloadPopup.jsp?from=alwindow&amp;uu=/upload/alwindow/data/E9-ALS245_SEC.dwg</v>
      </c>
      <c r="BH55" s="135" t="str">
        <f>IF(VLOOKUP($C55,AL제품Data!$A$2:$AL$200,29,0)="","",VLOOKUP($C55,AL제품Data!$A$2:$AL$200,29,0))</f>
        <v/>
      </c>
      <c r="BI55" s="135" t="str">
        <f>IF(VLOOKUP($C55,AL제품Data!$A$2:$AL$100,30,0)="","",VLOOKUP($C55,AL제품Data!$A$2:$AL$100,30,0))</f>
        <v/>
      </c>
      <c r="BJ55" s="135"/>
      <c r="BK55" s="135"/>
      <c r="BL55" s="135"/>
      <c r="BM55" s="135"/>
      <c r="BN55" s="135"/>
      <c r="BO55" s="135" t="str">
        <f>IF(VLOOKUP($C55,AL제품Data!$A$2:$AL$100,36,0)="","",VLOOKUP($C55,AL제품Data!$A$2:$AL$100,36,0))</f>
        <v>http://www.lxhausys.co.kr/popup/rn/download/downloadPopup.jsp?from=alwindow&amp;uu=/upload/alwindow/data/E9-ALS245_REFLET.pdf</v>
      </c>
      <c r="BP55" s="135"/>
      <c r="BQ55" s="135" t="str">
        <f>IF(VLOOKUP($C55,AL제품Data!$A$2:$AL$100,38,0)="","",VLOOKUP($C55,AL제품Data!$A$2:$AL$100,38,0))</f>
        <v>http://www.lxhausys.co.kr/popup/rn/download/downloadPopup.jsp?from=alwindow&amp;uu=/upload/alwindow/data/E9-ALS245_SPEC.docx</v>
      </c>
      <c r="BR55" s="130"/>
      <c r="BS55" s="130"/>
    </row>
    <row r="56" spans="1:73" s="112" customFormat="1" ht="20.25" customHeight="1" thickBot="1">
      <c r="A56" s="130" t="s">
        <v>970</v>
      </c>
      <c r="B56" s="158">
        <v>5</v>
      </c>
      <c r="C56" s="131" t="s">
        <v>919</v>
      </c>
      <c r="D56" s="133" t="str">
        <f>VLOOKUP($C56,AL제품Data!$A$2:$K$117,2,0)</f>
        <v>AL</v>
      </c>
      <c r="E56" s="133" t="str">
        <f>VLOOKUP($C56,AL제품Data!$A$2:$K$300,3,0)</f>
        <v>실내면,발코니면</v>
      </c>
      <c r="F56" s="133" t="str">
        <f>VLOOKUP($C56,AL제품Data!$A$2:$K$300,4,0)</f>
        <v>Lift &amp; Slide(기능성미서기)</v>
      </c>
      <c r="G56" s="133" t="str">
        <f>VLOOKUP($C56,AL제품Data!$A$2:$K$300,5,0)</f>
        <v>시스템창</v>
      </c>
      <c r="H56" s="133" t="str">
        <f>VLOOKUP($C56,AL제품Data!$A$2:$K$300,6,0)</f>
        <v>Eurosystem9 AL</v>
      </c>
      <c r="I56" s="133" t="str">
        <f>VLOOKUP($C56,AL제품Data!$A$2:$K$300,7,0)</f>
        <v>유로시스템9 알루미늄</v>
      </c>
      <c r="J56" s="133" t="str">
        <f>VLOOKUP($C56,AL제품Data!$A$2:$K$300,8,0)</f>
        <v>LS단창</v>
      </c>
      <c r="K56" s="133">
        <f>VLOOKUP($C56,AL제품Data!$A$2:$K$300,9,0)</f>
        <v>245</v>
      </c>
      <c r="L56" s="133" t="str">
        <f>VLOOKUP($C56,AL제품Data!$A$2:$K$300,10,0)</f>
        <v>입면분할가능</v>
      </c>
      <c r="M56" s="133" t="str">
        <f>VLOOKUP($C56,AL제품Data!$A$2:$K$300,11,0)</f>
        <v>전체</v>
      </c>
      <c r="N56" s="134" t="str">
        <f>IFERROR(VLOOKUP($C56,AL제품Data!$A$2:$K$117,12,0),"")</f>
        <v/>
      </c>
      <c r="O56" s="130" t="str">
        <f>IF(VLOOKUP($A56,AL성적Data!$A$2:$AB$309,7,0)=0,"",VLOOKUP($A56,AL성적Data!$A$2:$AB$309,7,0))</f>
        <v>51mm(5수퍼로이+18아르곤+5일반+18아르곤+5수퍼로이)</v>
      </c>
      <c r="P56" s="135" t="str">
        <f>IF(VLOOKUP($A56,AL성적Data!$A$2:$AB$309,8,0)=0,"",VLOOKUP($A56,AL성적Data!$A$2:$AB$309,8,0))</f>
        <v/>
      </c>
      <c r="Q56" s="135" t="str">
        <f>IF(VLOOKUP($A56,AL성적Data!$A$2:$AB$309,9,0)=0,"",VLOOKUP($A56,AL성적Data!$A$2:$AB$309,9,0))</f>
        <v/>
      </c>
      <c r="R56" s="136" t="str">
        <f>IF(VLOOKUP($A56,AL성적Data!$A$2:$AB$309,10,0)=0,"",VLOOKUP($A56,AL성적Data!$A$2:$AB$309,10,0))</f>
        <v/>
      </c>
      <c r="S56" s="137" t="str">
        <f t="array" ref="S56">IFERROR(INDEX(AL성적Data!K:K,MATCH(1,(AL성적Data!A:A=DB!A56)*(AL성적Data!AC:AC="TW"),0)),"")</f>
        <v/>
      </c>
      <c r="T56" s="138" t="str">
        <f t="array" ref="T56">IFERROR(INDEX(AL성적Data!M:M,MATCH(1,(AL성적Data!A:A=DB!A56)*(AL성적Data!AC:AC="TW"),0)),"")</f>
        <v/>
      </c>
      <c r="U56" s="137" t="str">
        <f t="array" ref="U56">IFERROR(INDEX(AL성적Data!N:N,MATCH(1,(AL성적Data!A:A=DB!A56)*(AL성적Data!AC:AC="TW"),0)),"")</f>
        <v/>
      </c>
      <c r="V56" s="137" t="str">
        <f t="array" ref="V56">IFERROR(INDEX(AL성적Data!O:O,MATCH(1,(AL성적Data!A:A=DB!A56)*(AL성적Data!AC:AC="TA"),0)),"")</f>
        <v/>
      </c>
      <c r="W56" s="137" t="str">
        <f t="array" ref="W56">IFERROR(IF(INDEX(AL성적Data!Q:Q,MATCH(1,(AL성적Data!A:A=DB!A56)*(AL성적Data!AC:AC="WA"),0))=0,"",INDEX(AL성적Data!Q:Q,MATCH(1,(AL성적Data!A:A=DB!A56)*(AL성적Data!AC:AC="WA"),0))),"")</f>
        <v/>
      </c>
      <c r="X56" s="137" t="str">
        <f t="array" ref="X56">IFERROR(IF(INDEX(AL성적Data!R:R,MATCH(1,(AL성적Data!A:A=DB!A56)*(AL성적Data!AC:AC="WA"),0))=0,"",INDEX(AL성적Data!R:R,MATCH(1,(AL성적Data!A:A=DB!A56)*(AL성적Data!AC:AC="WA"),0))),"")</f>
        <v>35등급</v>
      </c>
      <c r="Y56" s="137" t="str">
        <f t="array" ref="Y56">IFERROR(IF(INDEX(AL성적Data!S:S,MATCH(1,(AL성적Data!A:A=DB!A56)*(AL성적Data!AC:AC="WA"),0))=0,"",INDEX(AL성적Data!S:S,MATCH(1,(AL성적Data!A:A=DB!A56)*(AL성적Data!AC:AC="WA"),0))),"")</f>
        <v>400등급</v>
      </c>
      <c r="Z56" s="137"/>
      <c r="AA56" s="137"/>
      <c r="AB56" s="137"/>
      <c r="AC56" s="137"/>
      <c r="AD56" s="139"/>
      <c r="AE56" s="150" t="str">
        <f>IFERROR(HYPERLINK(AX56,AE$1),"")</f>
        <v/>
      </c>
      <c r="AF56" s="151" t="str">
        <f>IFERROR(HYPERLINK(AY56,AF$1),"")</f>
        <v/>
      </c>
      <c r="AG56" s="151" t="str">
        <f>IFERROR(HYPERLINK(AZ56,AG$1),"")</f>
        <v>성적서_역학</v>
      </c>
      <c r="AH56" s="135"/>
      <c r="AI56" s="135"/>
      <c r="AJ56" s="135"/>
      <c r="AK56" s="135"/>
      <c r="AL56" s="152"/>
      <c r="AM56" s="140" t="str">
        <f>IFERROR(IF(BG56="","",HYPERLINK(BG56,AM$1)),"")</f>
        <v>도면_단면dwg</v>
      </c>
      <c r="AN56" s="140" t="str">
        <f>IFERROR(IF(BH56="","",HYPERLINK(BH56,AN$1)),"")</f>
        <v/>
      </c>
      <c r="AO56" s="140" t="str">
        <f>IFERROR(IF(BI56="","",HYPERLINK(BI56,AO$1)),"")</f>
        <v/>
      </c>
      <c r="AP56" s="140" t="str">
        <f>IFERROR(IF(BJ56="","",HYPERLINK(BJ56,AP$1)),"")</f>
        <v/>
      </c>
      <c r="AQ56" s="140" t="str">
        <f>IFERROR(IF(BK56="","",HYPERLINK(BK56,AQ$1)),"")</f>
        <v/>
      </c>
      <c r="AR56" s="140" t="str">
        <f>IFERROR(IF(BL56="","",HYPERLINK(BL56,AR$1)),"")</f>
        <v/>
      </c>
      <c r="AS56" s="140" t="str">
        <f>IFERROR(IF(BM56="","",HYPERLINK(BM56,AS$1)),"")</f>
        <v/>
      </c>
      <c r="AT56" s="140" t="str">
        <f>IFERROR(IF(BN56="","",HYPERLINK(BN56,AT$1)),"")</f>
        <v/>
      </c>
      <c r="AU56" s="141" t="str">
        <f>IFERROR(IF(BO56="","",HYPERLINK(BO56,AU$1)),"")</f>
        <v>리플렛</v>
      </c>
      <c r="AV56" s="140" t="str">
        <f>IFERROR(IF(BP56="","",HYPERLINK(BP56,AV$1)),"")</f>
        <v/>
      </c>
      <c r="AX56" s="130" t="e">
        <f>INDEX(AL성적Data!AF:AF,MATCH(1,(AL성적Data!A:A=DB!A56)*(AL성적Data!AC:AC="TW"),0))</f>
        <v>#N/A</v>
      </c>
      <c r="AY56" s="130" t="e">
        <f t="array" ref="AY56">INDEX(AL성적Data!AF:AF,MATCH(1,(AL성적Data!A:A=DB!A56)*(AL성적Data!AC:AC="TA"),0))</f>
        <v>#N/A</v>
      </c>
      <c r="AZ56" s="130" t="str">
        <f t="array" ref="AZ56">INDEX(AL성적Data!AF:AF,MATCH(1,(AL성적Data!A:A=DB!A56)*(AL성적Data!AC:AC="WA"),0))</f>
        <v>http://www.lxhausys.co.kr/popup/rn/download/downloadPopup.jsp?from=alwindow&amp;uu=/upload/alwindow/data/WA-E9-ALS245-351FEGE2R5.pdf</v>
      </c>
      <c r="BA56" s="130"/>
      <c r="BB56" s="130"/>
      <c r="BC56" s="130"/>
      <c r="BD56" s="130"/>
      <c r="BE56" s="130"/>
      <c r="BF56" s="130"/>
      <c r="BG56" s="135" t="str">
        <f>IF(VLOOKUP($C56,AL제품Data!$A$2:$AL$200,28,0)="","",VLOOKUP($C56,AL제품Data!$A$2:$AL$200,28,0))</f>
        <v>http://www.lxhausys.co.kr/popup/rn/download/downloadPopup.jsp?from=alwindow&amp;uu=/upload/alwindow/data/E9-ALS245_SEC.dwg</v>
      </c>
      <c r="BH56" s="135" t="str">
        <f>IF(VLOOKUP($C56,AL제품Data!$A$2:$AL$200,29,0)="","",VLOOKUP($C56,AL제품Data!$A$2:$AL$200,29,0))</f>
        <v/>
      </c>
      <c r="BI56" s="135" t="str">
        <f>IF(VLOOKUP($C56,AL제품Data!$A$2:$AL$100,30,0)="","",VLOOKUP($C56,AL제품Data!$A$2:$AL$100,30,0))</f>
        <v/>
      </c>
      <c r="BJ56" s="135"/>
      <c r="BK56" s="135"/>
      <c r="BL56" s="135"/>
      <c r="BM56" s="135"/>
      <c r="BN56" s="135"/>
      <c r="BO56" s="135" t="str">
        <f>IF(VLOOKUP($C56,AL제품Data!$A$2:$AL$100,36,0)="","",VLOOKUP($C56,AL제품Data!$A$2:$AL$100,36,0))</f>
        <v>http://www.lxhausys.co.kr/popup/rn/download/downloadPopup.jsp?from=alwindow&amp;uu=/upload/alwindow/data/E9-ALS245_REFLET.pdf</v>
      </c>
      <c r="BP56" s="135"/>
      <c r="BQ56" s="135" t="str">
        <f>IF(VLOOKUP($C56,AL제품Data!$A$2:$AL$100,38,0)="","",VLOOKUP($C56,AL제품Data!$A$2:$AL$100,38,0))</f>
        <v>http://www.lxhausys.co.kr/popup/rn/download/downloadPopup.jsp?from=alwindow&amp;uu=/upload/alwindow/data/E9-ALS245_SPEC.docx</v>
      </c>
      <c r="BR56" s="130"/>
      <c r="BS56" s="130"/>
    </row>
    <row r="57" spans="1:73" s="112" customFormat="1" ht="20.25" customHeight="1" thickBot="1">
      <c r="A57" s="130" t="s">
        <v>971</v>
      </c>
      <c r="B57" s="158">
        <v>6</v>
      </c>
      <c r="C57" s="131" t="s">
        <v>919</v>
      </c>
      <c r="D57" s="133" t="str">
        <f>VLOOKUP($C57,AL제품Data!$A$2:$K$117,2,0)</f>
        <v>AL</v>
      </c>
      <c r="E57" s="133" t="str">
        <f>VLOOKUP($C57,AL제품Data!$A$2:$K$300,3,0)</f>
        <v>실내면,발코니면</v>
      </c>
      <c r="F57" s="133" t="str">
        <f>VLOOKUP($C57,AL제품Data!$A$2:$K$300,4,0)</f>
        <v>Lift &amp; Slide(기능성미서기)</v>
      </c>
      <c r="G57" s="133" t="str">
        <f>VLOOKUP($C57,AL제품Data!$A$2:$K$300,5,0)</f>
        <v>시스템창</v>
      </c>
      <c r="H57" s="133" t="str">
        <f>VLOOKUP($C57,AL제품Data!$A$2:$K$300,6,0)</f>
        <v>Eurosystem9 AL</v>
      </c>
      <c r="I57" s="133" t="str">
        <f>VLOOKUP($C57,AL제품Data!$A$2:$K$300,7,0)</f>
        <v>유로시스템9 알루미늄</v>
      </c>
      <c r="J57" s="133" t="str">
        <f>VLOOKUP($C57,AL제품Data!$A$2:$K$300,8,0)</f>
        <v>LS단창</v>
      </c>
      <c r="K57" s="133">
        <f>VLOOKUP($C57,AL제품Data!$A$2:$K$300,9,0)</f>
        <v>245</v>
      </c>
      <c r="L57" s="133" t="str">
        <f>VLOOKUP($C57,AL제품Data!$A$2:$K$300,10,0)</f>
        <v>입면분할가능</v>
      </c>
      <c r="M57" s="133" t="str">
        <f>VLOOKUP($C57,AL제품Data!$A$2:$K$300,11,0)</f>
        <v>전체</v>
      </c>
      <c r="N57" s="134" t="str">
        <f>IFERROR(VLOOKUP($C57,AL제품Data!$A$2:$K$117,12,0),"")</f>
        <v/>
      </c>
      <c r="O57" s="130" t="str">
        <f>IF(VLOOKUP($A57,AL성적Data!$A$2:$AB$309,7,0)=0,"",VLOOKUP($A57,AL성적Data!$A$2:$AB$309,7,0))</f>
        <v>26mm(5수퍼로이+16아르곤+5로이)</v>
      </c>
      <c r="P57" s="135" t="str">
        <f>IF(VLOOKUP($A57,AL성적Data!$A$2:$AB$309,8,0)=0,"",VLOOKUP($A57,AL성적Data!$A$2:$AB$309,8,0))</f>
        <v/>
      </c>
      <c r="Q57" s="135" t="str">
        <f>IF(VLOOKUP($A57,AL성적Data!$A$2:$AB$309,9,0)=0,"",VLOOKUP($A57,AL성적Data!$A$2:$AB$309,9,0))</f>
        <v/>
      </c>
      <c r="R57" s="136" t="str">
        <f>IF(VLOOKUP($A57,AL성적Data!$A$2:$AB$309,10,0)=0,"",VLOOKUP($A57,AL성적Data!$A$2:$AB$309,10,0))</f>
        <v/>
      </c>
      <c r="S57" s="137" t="str">
        <f t="array" ref="S57">IFERROR(INDEX(AL성적Data!K:K,MATCH(1,(AL성적Data!A:A=DB!A57)*(AL성적Data!AC:AC="TW"),0)),"")</f>
        <v/>
      </c>
      <c r="T57" s="138" t="str">
        <f t="array" ref="T57">IFERROR(INDEX(AL성적Data!M:M,MATCH(1,(AL성적Data!A:A=DB!A57)*(AL성적Data!AC:AC="TW"),0)),"")</f>
        <v/>
      </c>
      <c r="U57" s="137" t="str">
        <f t="array" ref="U57">IFERROR(INDEX(AL성적Data!N:N,MATCH(1,(AL성적Data!A:A=DB!A57)*(AL성적Data!AC:AC="TW"),0)),"")</f>
        <v/>
      </c>
      <c r="V57" s="137" t="str">
        <f t="array" ref="V57">IFERROR(INDEX(AL성적Data!O:O,MATCH(1,(AL성적Data!A:A=DB!A57)*(AL성적Data!AC:AC="TA"),0)),"")</f>
        <v/>
      </c>
      <c r="W57" s="137" t="str">
        <f t="array" ref="W57">IFERROR(IF(INDEX(AL성적Data!Q:Q,MATCH(1,(AL성적Data!A:A=DB!A57)*(AL성적Data!AC:AC="WA"),0))=0,"",INDEX(AL성적Data!Q:Q,MATCH(1,(AL성적Data!A:A=DB!A57)*(AL성적Data!AC:AC="WA"),0))),"")</f>
        <v/>
      </c>
      <c r="X57" s="137" t="str">
        <f t="array" ref="X57">IFERROR(IF(INDEX(AL성적Data!R:R,MATCH(1,(AL성적Data!A:A=DB!A57)*(AL성적Data!AC:AC="WA"),0))=0,"",INDEX(AL성적Data!R:R,MATCH(1,(AL성적Data!A:A=DB!A57)*(AL성적Data!AC:AC="WA"),0))),"")</f>
        <v>35등급</v>
      </c>
      <c r="Y57" s="137" t="str">
        <f t="array" ref="Y57">IFERROR(IF(INDEX(AL성적Data!S:S,MATCH(1,(AL성적Data!A:A=DB!A57)*(AL성적Data!AC:AC="WA"),0))=0,"",INDEX(AL성적Data!S:S,MATCH(1,(AL성적Data!A:A=DB!A57)*(AL성적Data!AC:AC="WA"),0))),"")</f>
        <v>400등급</v>
      </c>
      <c r="Z57" s="137"/>
      <c r="AA57" s="137"/>
      <c r="AB57" s="137"/>
      <c r="AC57" s="137"/>
      <c r="AD57" s="139"/>
      <c r="AE57" s="150" t="str">
        <f>IFERROR(HYPERLINK(AX57,AE$1),"")</f>
        <v/>
      </c>
      <c r="AF57" s="151" t="str">
        <f>IFERROR(HYPERLINK(AY57,AF$1),"")</f>
        <v/>
      </c>
      <c r="AG57" s="151" t="str">
        <f>IFERROR(HYPERLINK(AZ57,AG$1),"")</f>
        <v>성적서_역학</v>
      </c>
      <c r="AH57" s="135"/>
      <c r="AI57" s="135"/>
      <c r="AJ57" s="135"/>
      <c r="AK57" s="135"/>
      <c r="AL57" s="152"/>
      <c r="AM57" s="140" t="str">
        <f>IFERROR(IF(BG57="","",HYPERLINK(BG57,AM$1)),"")</f>
        <v>도면_단면dwg</v>
      </c>
      <c r="AN57" s="140" t="str">
        <f>IFERROR(IF(BH57="","",HYPERLINK(BH57,AN$1)),"")</f>
        <v/>
      </c>
      <c r="AO57" s="140" t="str">
        <f>IFERROR(IF(BI57="","",HYPERLINK(BI57,AO$1)),"")</f>
        <v/>
      </c>
      <c r="AP57" s="140" t="str">
        <f>IFERROR(IF(BJ57="","",HYPERLINK(BJ57,AP$1)),"")</f>
        <v/>
      </c>
      <c r="AQ57" s="140" t="str">
        <f>IFERROR(IF(BK57="","",HYPERLINK(BK57,AQ$1)),"")</f>
        <v/>
      </c>
      <c r="AR57" s="140" t="str">
        <f>IFERROR(IF(BL57="","",HYPERLINK(BL57,AR$1)),"")</f>
        <v/>
      </c>
      <c r="AS57" s="140" t="str">
        <f>IFERROR(IF(BM57="","",HYPERLINK(BM57,AS$1)),"")</f>
        <v/>
      </c>
      <c r="AT57" s="140" t="str">
        <f>IFERROR(IF(BN57="","",HYPERLINK(BN57,AT$1)),"")</f>
        <v/>
      </c>
      <c r="AU57" s="141" t="str">
        <f>IFERROR(IF(BO57="","",HYPERLINK(BO57,AU$1)),"")</f>
        <v>리플렛</v>
      </c>
      <c r="AV57" s="140" t="str">
        <f>IFERROR(IF(BP57="","",HYPERLINK(BP57,AV$1)),"")</f>
        <v/>
      </c>
      <c r="AX57" s="130" t="e">
        <f t="array" ref="AX57">INDEX(AL성적Data!AF:AF,MATCH(1,(AL성적Data!A:A=DB!A57)*(AL성적Data!AC:AC="TW"),0))</f>
        <v>#N/A</v>
      </c>
      <c r="AY57" s="130" t="e">
        <f t="array" ref="AY57">INDEX(AL성적Data!AF:AF,MATCH(1,(AL성적Data!A:A=DB!A57)*(AL성적Data!AC:AC="TA"),0))</f>
        <v>#N/A</v>
      </c>
      <c r="AZ57" s="130" t="str">
        <f t="array" ref="AZ57">INDEX(AL성적Data!AF:AF,MATCH(1,(AL성적Data!A:A=DB!A57)*(AL성적Data!AC:AC="WA"),0))</f>
        <v>http://www.lxhausys.co.kr/popup/rn/download/downloadPopup.jsp?from=alwindow&amp;uu=/upload/alwindow/data/WA-E9-ALS245-226FFEL1R5.pdf</v>
      </c>
      <c r="BA57" s="130"/>
      <c r="BB57" s="130"/>
      <c r="BC57" s="130"/>
      <c r="BD57" s="130"/>
      <c r="BE57" s="130"/>
      <c r="BF57" s="130"/>
      <c r="BG57" s="135" t="str">
        <f>IF(VLOOKUP($C57,AL제품Data!$A$2:$AL$200,28,0)="","",VLOOKUP($C57,AL제품Data!$A$2:$AL$200,28,0))</f>
        <v>http://www.lxhausys.co.kr/popup/rn/download/downloadPopup.jsp?from=alwindow&amp;uu=/upload/alwindow/data/E9-ALS245_SEC.dwg</v>
      </c>
      <c r="BH57" s="135" t="str">
        <f>IF(VLOOKUP($C57,AL제품Data!$A$2:$AL$200,29,0)="","",VLOOKUP($C57,AL제품Data!$A$2:$AL$200,29,0))</f>
        <v/>
      </c>
      <c r="BI57" s="135" t="str">
        <f>IF(VLOOKUP($C57,AL제품Data!$A$2:$AL$100,30,0)="","",VLOOKUP($C57,AL제품Data!$A$2:$AL$100,30,0))</f>
        <v/>
      </c>
      <c r="BJ57" s="135"/>
      <c r="BK57" s="135"/>
      <c r="BL57" s="135"/>
      <c r="BM57" s="135"/>
      <c r="BN57" s="135"/>
      <c r="BO57" s="135" t="str">
        <f>IF(VLOOKUP($C57,AL제품Data!$A$2:$AL$100,36,0)="","",VLOOKUP($C57,AL제품Data!$A$2:$AL$100,36,0))</f>
        <v>http://www.lxhausys.co.kr/popup/rn/download/downloadPopup.jsp?from=alwindow&amp;uu=/upload/alwindow/data/E9-ALS245_REFLET.pdf</v>
      </c>
      <c r="BP57" s="135"/>
      <c r="BQ57" s="135" t="str">
        <f>IF(VLOOKUP($C57,AL제품Data!$A$2:$AL$100,38,0)="","",VLOOKUP($C57,AL제품Data!$A$2:$AL$100,38,0))</f>
        <v>http://www.lxhausys.co.kr/popup/rn/download/downloadPopup.jsp?from=alwindow&amp;uu=/upload/alwindow/data/E9-ALS245_SPEC.docx</v>
      </c>
      <c r="BR57" s="130"/>
      <c r="BS57" s="130"/>
      <c r="BU57" s="166"/>
    </row>
    <row r="58" spans="1:73" s="112" customFormat="1" ht="20.25" customHeight="1" thickBot="1">
      <c r="A58" s="130" t="s">
        <v>1296</v>
      </c>
      <c r="B58" s="158">
        <v>7</v>
      </c>
      <c r="C58" s="131" t="s">
        <v>919</v>
      </c>
      <c r="D58" s="133" t="str">
        <f>VLOOKUP($C58,AL제품Data!$A$2:$K$117,2,0)</f>
        <v>AL</v>
      </c>
      <c r="E58" s="133" t="str">
        <f>VLOOKUP($C58,AL제품Data!$A$2:$K$300,3,0)</f>
        <v>실내면,발코니면</v>
      </c>
      <c r="F58" s="133" t="str">
        <f>VLOOKUP($C58,AL제품Data!$A$2:$K$300,4,0)</f>
        <v>Lift &amp; Slide(기능성미서기)</v>
      </c>
      <c r="G58" s="133" t="str">
        <f>VLOOKUP($C58,AL제품Data!$A$2:$K$300,5,0)</f>
        <v>시스템창</v>
      </c>
      <c r="H58" s="133" t="str">
        <f>VLOOKUP($C58,AL제품Data!$A$2:$K$300,6,0)</f>
        <v>Eurosystem9 AL</v>
      </c>
      <c r="I58" s="133" t="str">
        <f>VLOOKUP($C58,AL제품Data!$A$2:$K$300,7,0)</f>
        <v>유로시스템9 알루미늄</v>
      </c>
      <c r="J58" s="133" t="str">
        <f>VLOOKUP($C58,AL제품Data!$A$2:$K$300,8,0)</f>
        <v>LS단창</v>
      </c>
      <c r="K58" s="133">
        <f>VLOOKUP($C58,AL제품Data!$A$2:$K$300,9,0)</f>
        <v>245</v>
      </c>
      <c r="L58" s="133" t="str">
        <f>VLOOKUP($C58,AL제품Data!$A$2:$K$300,10,0)</f>
        <v>입면분할가능</v>
      </c>
      <c r="M58" s="133" t="str">
        <f>VLOOKUP($C58,AL제품Data!$A$2:$K$300,11,0)</f>
        <v>전체</v>
      </c>
      <c r="N58" s="134" t="str">
        <f>IFERROR(VLOOKUP($C58,AL제품Data!$A$2:$K$117,12,0),"")</f>
        <v/>
      </c>
      <c r="O58" s="130" t="str">
        <f>IF(VLOOKUP($A58,AL성적Data!$A$2:$AB$309,7,0)=0,"",VLOOKUP($A58,AL성적Data!$A$2:$AB$309,7,0))</f>
        <v>42.5mm(5수퍼로이+16아르곤+0.5경량+16아르곤+5수퍼로이)</v>
      </c>
      <c r="P58" s="135" t="str">
        <f>IF(VLOOKUP($A58,AL성적Data!$A$2:$AB$309,8,0)=0,"",VLOOKUP($A58,AL성적Data!$A$2:$AB$309,8,0))</f>
        <v/>
      </c>
      <c r="Q58" s="135" t="str">
        <f>IF(VLOOKUP($A58,AL성적Data!$A$2:$AB$309,9,0)=0,"",VLOOKUP($A58,AL성적Data!$A$2:$AB$309,9,0))</f>
        <v/>
      </c>
      <c r="R58" s="136" t="str">
        <f>IF(VLOOKUP($A58,AL성적Data!$A$2:$AB$309,10,0)=0,"",VLOOKUP($A58,AL성적Data!$A$2:$AB$309,10,0))</f>
        <v/>
      </c>
      <c r="S58" s="137" t="str">
        <f t="array" ref="S58">IFERROR(INDEX(AL성적Data!K:K,MATCH(1,(AL성적Data!A:A=DB!A58)*(AL성적Data!AC:AC="TW"),0)),"")</f>
        <v>1등급</v>
      </c>
      <c r="T58" s="138">
        <f t="array" ref="T58">IFERROR(INDEX(AL성적Data!M:M,MATCH(1,(AL성적Data!A:A=DB!A58)*(AL성적Data!AC:AC="TW"),0)),"")</f>
        <v>0.874</v>
      </c>
      <c r="U58" s="137" t="str">
        <f t="array" ref="U58">IFERROR(INDEX(AL성적Data!N:N,MATCH(1,(AL성적Data!A:A=DB!A58)*(AL성적Data!AC:AC="TW"),0)),"")</f>
        <v>1등급</v>
      </c>
      <c r="V58" s="137" t="str">
        <f t="array" ref="V58">IFERROR(INDEX(AL성적Data!O:O,MATCH(1,(AL성적Data!A:A=DB!A58)*(AL성적Data!AC:AC="TA"),0)),"")</f>
        <v/>
      </c>
      <c r="W58" s="137" t="str">
        <f t="array" ref="W58">IFERROR(IF(INDEX(AL성적Data!Q:Q,MATCH(1,(AL성적Data!A:A=DB!A58)*(AL성적Data!AC:AC="WA"),0))=0,"",INDEX(AL성적Data!Q:Q,MATCH(1,(AL성적Data!A:A=DB!A58)*(AL성적Data!AC:AC="WA"),0))),"")</f>
        <v/>
      </c>
      <c r="X58" s="137" t="str">
        <f t="array" ref="X58">IFERROR(IF(INDEX(AL성적Data!R:R,MATCH(1,(AL성적Data!A:A=DB!A58)*(AL성적Data!AC:AC="WA"),0))=0,"",INDEX(AL성적Data!R:R,MATCH(1,(AL성적Data!A:A=DB!A58)*(AL성적Data!AC:AC="WA"),0))),"")</f>
        <v/>
      </c>
      <c r="Y58" s="137" t="str">
        <f t="array" ref="Y58">IFERROR(IF(INDEX(AL성적Data!S:S,MATCH(1,(AL성적Data!A:A=DB!A58)*(AL성적Data!AC:AC="WA"),0))=0,"",INDEX(AL성적Data!S:S,MATCH(1,(AL성적Data!A:A=DB!A58)*(AL성적Data!AC:AC="WA"),0))),"")</f>
        <v/>
      </c>
      <c r="Z58" s="137"/>
      <c r="AA58" s="137"/>
      <c r="AB58" s="137"/>
      <c r="AC58" s="137"/>
      <c r="AD58" s="139"/>
      <c r="AE58" s="150" t="str">
        <f>IFERROR(HYPERLINK(AX58,AE$1),"")</f>
        <v>성적서_에너지</v>
      </c>
      <c r="AF58" s="151" t="str">
        <f>IFERROR(HYPERLINK(AY58,AF$1),"")</f>
        <v/>
      </c>
      <c r="AG58" s="151" t="str">
        <f>IFERROR(HYPERLINK(AZ58,AG$1),"")</f>
        <v/>
      </c>
      <c r="AH58" s="135"/>
      <c r="AI58" s="135"/>
      <c r="AJ58" s="135"/>
      <c r="AK58" s="135"/>
      <c r="AL58" s="152"/>
      <c r="AM58" s="140" t="str">
        <f>IFERROR(IF(BG58="","",HYPERLINK(BG58,AM$1)),"")</f>
        <v>도면_단면dwg</v>
      </c>
      <c r="AN58" s="140" t="str">
        <f>IFERROR(IF(BH58="","",HYPERLINK(BH58,AN$1)),"")</f>
        <v/>
      </c>
      <c r="AO58" s="140" t="str">
        <f>IFERROR(IF(BI58="","",HYPERLINK(BI58,AO$1)),"")</f>
        <v/>
      </c>
      <c r="AP58" s="140" t="str">
        <f>IFERROR(IF(BJ58="","",HYPERLINK(BJ58,AP$1)),"")</f>
        <v/>
      </c>
      <c r="AQ58" s="140" t="str">
        <f>IFERROR(IF(BK58="","",HYPERLINK(BK58,AQ$1)),"")</f>
        <v/>
      </c>
      <c r="AR58" s="140" t="str">
        <f>IFERROR(IF(BL58="","",HYPERLINK(BL58,AR$1)),"")</f>
        <v/>
      </c>
      <c r="AS58" s="140" t="str">
        <f>IFERROR(IF(BM58="","",HYPERLINK(BM58,AS$1)),"")</f>
        <v/>
      </c>
      <c r="AT58" s="140" t="str">
        <f>IFERROR(IF(BN58="","",HYPERLINK(BN58,AT$1)),"")</f>
        <v/>
      </c>
      <c r="AU58" s="141" t="str">
        <f>IFERROR(IF(BO58="","",HYPERLINK(BO58,AU$1)),"")</f>
        <v>리플렛</v>
      </c>
      <c r="AV58" s="140" t="str">
        <f>IFERROR(IF(BP58="","",HYPERLINK(BP58,AV$1)),"")</f>
        <v/>
      </c>
      <c r="AX58" s="130" t="str">
        <f t="array" ref="AX58">INDEX(AL성적Data!AF:AF,MATCH(1,(AL성적Data!A:A=DB!A58)*(AL성적Data!AC:AC="TW"),0))</f>
        <v>http://www.lxhausys.co.kr/popup/rn/download/downloadPopup.jsp?from=alwindow&amp;uu=/upload/alwindow/data/TW-E9-ALS245-342FEAE2R5.pdf</v>
      </c>
      <c r="AY58" s="130" t="e">
        <f t="array" ref="AY58">INDEX(AL성적Data!AF:AF,MATCH(1,(AL성적Data!A:A=DB!A58)*(AL성적Data!AC:AC="TA"),0))</f>
        <v>#N/A</v>
      </c>
      <c r="AZ58" s="130" t="e">
        <f t="array" ref="AZ58">INDEX(AL성적Data!AF:AF,MATCH(1,(AL성적Data!A:A=DB!A58)*(AL성적Data!AC:AC="WA"),0))</f>
        <v>#N/A</v>
      </c>
      <c r="BA58" s="130"/>
      <c r="BB58" s="130"/>
      <c r="BC58" s="130"/>
      <c r="BD58" s="130"/>
      <c r="BE58" s="130"/>
      <c r="BF58" s="130"/>
      <c r="BG58" s="135" t="str">
        <f>IF(VLOOKUP($C58,AL제품Data!$A$2:$AL$200,28,0)="","",VLOOKUP($C58,AL제품Data!$A$2:$AL$200,28,0))</f>
        <v>http://www.lxhausys.co.kr/popup/rn/download/downloadPopup.jsp?from=alwindow&amp;uu=/upload/alwindow/data/E9-ALS245_SEC.dwg</v>
      </c>
      <c r="BH58" s="135" t="str">
        <f>IF(VLOOKUP($C58,AL제품Data!$A$2:$AL$200,29,0)="","",VLOOKUP($C58,AL제품Data!$A$2:$AL$200,29,0))</f>
        <v/>
      </c>
      <c r="BI58" s="135" t="str">
        <f>IF(VLOOKUP($C58,AL제품Data!$A$2:$AL$100,30,0)="","",VLOOKUP($C58,AL제품Data!$A$2:$AL$100,30,0))</f>
        <v/>
      </c>
      <c r="BJ58" s="135"/>
      <c r="BK58" s="135"/>
      <c r="BL58" s="135"/>
      <c r="BM58" s="135"/>
      <c r="BN58" s="135"/>
      <c r="BO58" s="135" t="str">
        <f>IF(VLOOKUP($C58,AL제품Data!$A$2:$AL$100,36,0)="","",VLOOKUP($C58,AL제품Data!$A$2:$AL$100,36,0))</f>
        <v>http://www.lxhausys.co.kr/popup/rn/download/downloadPopup.jsp?from=alwindow&amp;uu=/upload/alwindow/data/E9-ALS245_REFLET.pdf</v>
      </c>
      <c r="BP58" s="135"/>
      <c r="BQ58" s="135" t="str">
        <f>IF(VLOOKUP($C58,AL제품Data!$A$2:$AL$100,38,0)="","",VLOOKUP($C58,AL제품Data!$A$2:$AL$100,38,0))</f>
        <v>http://www.lxhausys.co.kr/popup/rn/download/downloadPopup.jsp?from=alwindow&amp;uu=/upload/alwindow/data/E9-ALS245_SPEC.docx</v>
      </c>
      <c r="BR58" s="130"/>
      <c r="BS58" s="130"/>
    </row>
    <row r="59" spans="1:73" s="112" customFormat="1" ht="20.25" customHeight="1" thickBot="1">
      <c r="A59" s="130" t="s">
        <v>973</v>
      </c>
      <c r="B59" s="158">
        <v>1</v>
      </c>
      <c r="C59" s="131" t="s">
        <v>923</v>
      </c>
      <c r="D59" s="133" t="str">
        <f>VLOOKUP($C59,AL제품Data!$A$2:$K$117,2,0)</f>
        <v>AL</v>
      </c>
      <c r="E59" s="133" t="str">
        <f>VLOOKUP($C59,AL제품Data!$A$2:$K$300,3,0)</f>
        <v>실내면,발코니면</v>
      </c>
      <c r="F59" s="133" t="str">
        <f>VLOOKUP($C59,AL제품Data!$A$2:$K$300,4,0)</f>
        <v>Folding(폴딩도어)</v>
      </c>
      <c r="G59" s="133" t="str">
        <f>VLOOKUP($C59,AL제품Data!$A$2:$K$300,5,0)</f>
        <v>폴딩도어</v>
      </c>
      <c r="H59" s="133" t="str">
        <f>VLOOKUP($C59,AL제품Data!$A$2:$K$300,6,0)</f>
        <v>Eurosystem9 AL</v>
      </c>
      <c r="I59" s="133" t="str">
        <f>VLOOKUP($C59,AL제품Data!$A$2:$K$300,7,0)</f>
        <v>유로시스템9 알루미늄</v>
      </c>
      <c r="J59" s="133" t="str">
        <f>VLOOKUP($C59,AL제품Data!$A$2:$K$300,8,0)</f>
        <v>폴딩도어</v>
      </c>
      <c r="K59" s="133">
        <f>VLOOKUP($C59,AL제품Data!$A$2:$K$300,9,0)</f>
        <v>68</v>
      </c>
      <c r="L59" s="133" t="str">
        <f>VLOOKUP($C59,AL제품Data!$A$2:$K$300,10,0)</f>
        <v>FULL창</v>
      </c>
      <c r="M59" s="133" t="str">
        <f>VLOOKUP($C59,AL제품Data!$A$2:$K$300,11,0)</f>
        <v>전체</v>
      </c>
      <c r="N59" s="134" t="str">
        <f>IFERROR(VLOOKUP($C59,AL제품Data!$A$2:$K$117,12,0),"")</f>
        <v/>
      </c>
      <c r="O59" s="130" t="str">
        <f>IF(VLOOKUP($A59,AL성적Data!$A$2:$AB$309,7,0)=0,"",VLOOKUP($A59,AL성적Data!$A$2:$AB$309,7,0))</f>
        <v>22mm(5일반+12아르곤+5수퍼로이)</v>
      </c>
      <c r="P59" s="135" t="str">
        <f>IF(VLOOKUP($A59,AL성적Data!$A$2:$AB$309,8,0)=0,"",VLOOKUP($A59,AL성적Data!$A$2:$AB$309,8,0))</f>
        <v/>
      </c>
      <c r="Q59" s="135" t="str">
        <f>IF(VLOOKUP($A59,AL성적Data!$A$2:$AB$309,9,0)=0,"",VLOOKUP($A59,AL성적Data!$A$2:$AB$309,9,0))</f>
        <v/>
      </c>
      <c r="R59" s="136" t="str">
        <f>IF(VLOOKUP($A59,AL성적Data!$A$2:$AB$309,10,0)=0,"",VLOOKUP($A59,AL성적Data!$A$2:$AB$309,10,0))</f>
        <v/>
      </c>
      <c r="S59" s="137" t="str">
        <f t="array" ref="S59">IFERROR(INDEX(AL성적Data!K:K,MATCH(1,(AL성적Data!A:A=DB!A59)*(AL성적Data!AC:AC="TW"),0)),"")</f>
        <v/>
      </c>
      <c r="T59" s="138" t="str">
        <f t="array" ref="T59">IFERROR(INDEX(AL성적Data!M:M,MATCH(1,(AL성적Data!A:A=DB!A59)*(AL성적Data!AC:AC="TW"),0)),"")</f>
        <v/>
      </c>
      <c r="U59" s="137" t="str">
        <f t="array" ref="U59">IFERROR(INDEX(AL성적Data!N:N,MATCH(1,(AL성적Data!A:A=DB!A59)*(AL성적Data!AC:AC="TW"),0)),"")</f>
        <v/>
      </c>
      <c r="V59" s="137">
        <f t="array" ref="V59">IFERROR(INDEX(AL성적Data!O:O,MATCH(1,(AL성적Data!A:A=DB!A59)*(AL성적Data!AC:AC="TA"),0)),"")</f>
        <v>2.2624</v>
      </c>
      <c r="W59" s="137" t="str">
        <f t="array" ref="W59">IFERROR(IF(INDEX(AL성적Data!Q:Q,MATCH(1,(AL성적Data!A:A=DB!A59)*(AL성적Data!AC:AC="WA"),0))=0,"",INDEX(AL성적Data!Q:Q,MATCH(1,(AL성적Data!A:A=DB!A59)*(AL성적Data!AC:AC="WA"),0))),"")</f>
        <v/>
      </c>
      <c r="X59" s="137" t="str">
        <f t="array" ref="X59">IFERROR(IF(INDEX(AL성적Data!R:R,MATCH(1,(AL성적Data!A:A=DB!A59)*(AL성적Data!AC:AC="WA"),0))=0,"",INDEX(AL성적Data!R:R,MATCH(1,(AL성적Data!A:A=DB!A59)*(AL성적Data!AC:AC="WA"),0))),"")</f>
        <v/>
      </c>
      <c r="Y59" s="137" t="str">
        <f t="array" ref="Y59">IFERROR(IF(INDEX(AL성적Data!S:S,MATCH(1,(AL성적Data!A:A=DB!A59)*(AL성적Data!AC:AC="WA"),0))=0,"",INDEX(AL성적Data!S:S,MATCH(1,(AL성적Data!A:A=DB!A59)*(AL성적Data!AC:AC="WA"),0))),"")</f>
        <v/>
      </c>
      <c r="Z59" s="137"/>
      <c r="AA59" s="137"/>
      <c r="AB59" s="137"/>
      <c r="AC59" s="137"/>
      <c r="AD59" s="139"/>
      <c r="AE59" s="150" t="str">
        <f>IFERROR(HYPERLINK(AX59,AE$1),"")</f>
        <v/>
      </c>
      <c r="AF59" s="151" t="str">
        <f>IFERROR(HYPERLINK(AY59,AF$1),"")</f>
        <v>성적서_단열</v>
      </c>
      <c r="AG59" s="151" t="str">
        <f>IFERROR(HYPERLINK(AZ59,AG$1),"")</f>
        <v/>
      </c>
      <c r="AH59" s="135"/>
      <c r="AI59" s="135"/>
      <c r="AJ59" s="135"/>
      <c r="AK59" s="135"/>
      <c r="AL59" s="152"/>
      <c r="AM59" s="140" t="str">
        <f>IFERROR(IF(BG59="","",HYPERLINK(BG59,AM$1)),"")</f>
        <v>도면_단면dwg</v>
      </c>
      <c r="AN59" s="140" t="str">
        <f>IFERROR(IF(BH59="","",HYPERLINK(BH59,AN$1)),"")</f>
        <v/>
      </c>
      <c r="AO59" s="140" t="str">
        <f>IFERROR(IF(BI59="","",HYPERLINK(BI59,AO$1)),"")</f>
        <v/>
      </c>
      <c r="AP59" s="140" t="str">
        <f>IFERROR(IF(BJ59="","",HYPERLINK(BJ59,AP$1)),"")</f>
        <v/>
      </c>
      <c r="AQ59" s="140" t="str">
        <f>IFERROR(IF(BK59="","",HYPERLINK(BK59,AQ$1)),"")</f>
        <v/>
      </c>
      <c r="AR59" s="140" t="str">
        <f>IFERROR(IF(BL59="","",HYPERLINK(BL59,AR$1)),"")</f>
        <v/>
      </c>
      <c r="AS59" s="140" t="str">
        <f>IFERROR(IF(BM59="","",HYPERLINK(BM59,AS$1)),"")</f>
        <v/>
      </c>
      <c r="AT59" s="140" t="str">
        <f>IFERROR(IF(BN59="","",HYPERLINK(BN59,AT$1)),"")</f>
        <v/>
      </c>
      <c r="AU59" s="141" t="str">
        <f>IFERROR(IF(BO59="","",HYPERLINK(BO59,AU$1)),"")</f>
        <v>리플렛</v>
      </c>
      <c r="AV59" s="140" t="str">
        <f>IFERROR(IF(BP59="","",HYPERLINK(BP59,AV$1)),"")</f>
        <v/>
      </c>
      <c r="AX59" s="130" t="e">
        <f t="array" ref="AX59">INDEX(AL성적Data!AF:AF,MATCH(1,(AL성적Data!A:A=DB!A59)*(AL성적Data!AC:AC="TW"),0))</f>
        <v>#N/A</v>
      </c>
      <c r="AY59" s="130" t="str">
        <f t="array" ref="AY59">INDEX(AL성적Data!AF:AF,MATCH(1,(AL성적Data!A:A=DB!A59)*(AL성적Data!AC:AC="TA"),0))</f>
        <v>http://www.lxhausys.co.kr/popup/rn/download/downloadPopup.jsp?from=alwindow&amp;uu=/upload/alwindow/data/TA-E9-AFD68-222FFGE1R5.pdf</v>
      </c>
      <c r="AZ59" s="130" t="e">
        <f t="array" ref="AZ59">INDEX(AL성적Data!AF:AF,MATCH(1,(AL성적Data!A:A=DB!A59)*(AL성적Data!AC:AC="WA"),0))</f>
        <v>#N/A</v>
      </c>
      <c r="BA59" s="130"/>
      <c r="BB59" s="130"/>
      <c r="BC59" s="130"/>
      <c r="BD59" s="130"/>
      <c r="BE59" s="130"/>
      <c r="BF59" s="130"/>
      <c r="BG59" s="135" t="str">
        <f>IF(VLOOKUP($C59,AL제품Data!$A$2:$AL$200,28,0)="","",VLOOKUP($C59,AL제품Data!$A$2:$AL$200,28,0))</f>
        <v>http://www.lxhausys.co.kr/popup/rn/download/downloadPopup.jsp?from=alwindow&amp;uu=/upload/alwindow/data/E9-AFD68_SEC.dwg</v>
      </c>
      <c r="BH59" s="135" t="str">
        <f>IF(VLOOKUP($C59,AL제품Data!$A$2:$AL$200,29,0)="","",VLOOKUP($C59,AL제품Data!$A$2:$AL$200,29,0))</f>
        <v/>
      </c>
      <c r="BI59" s="135" t="str">
        <f>IF(VLOOKUP($C59,AL제품Data!$A$2:$AL$100,30,0)="","",VLOOKUP($C59,AL제품Data!$A$2:$AL$100,30,0))</f>
        <v/>
      </c>
      <c r="BJ59" s="135"/>
      <c r="BK59" s="135"/>
      <c r="BL59" s="135"/>
      <c r="BM59" s="135"/>
      <c r="BN59" s="135"/>
      <c r="BO59" s="135" t="str">
        <f>IF(VLOOKUP($C59,AL제품Data!$A$2:$AL$100,36,0)="","",VLOOKUP($C59,AL제품Data!$A$2:$AL$100,36,0))</f>
        <v>http://www.lxhausys.co.kr/popup/rn/download/downloadPopup.jsp?from=alwindow&amp;uu=/upload/alwindow/data/E9-AFD68_REFLET.pdf</v>
      </c>
      <c r="BP59" s="135"/>
      <c r="BQ59" s="135" t="str">
        <f>IF(VLOOKUP($C59,AL제품Data!$A$2:$AL$100,38,0)="","",VLOOKUP($C59,AL제품Data!$A$2:$AL$100,38,0))</f>
        <v/>
      </c>
      <c r="BR59" s="130"/>
      <c r="BS59" s="130"/>
    </row>
    <row r="60" spans="1:73" s="112" customFormat="1" ht="20.25" customHeight="1" thickBot="1">
      <c r="A60" s="130" t="s">
        <v>974</v>
      </c>
      <c r="B60" s="158">
        <v>2</v>
      </c>
      <c r="C60" s="131" t="s">
        <v>923</v>
      </c>
      <c r="D60" s="133" t="str">
        <f>VLOOKUP($C60,AL제품Data!$A$2:$K$117,2,0)</f>
        <v>AL</v>
      </c>
      <c r="E60" s="133" t="str">
        <f>VLOOKUP($C60,AL제품Data!$A$2:$K$300,3,0)</f>
        <v>실내면,발코니면</v>
      </c>
      <c r="F60" s="133" t="str">
        <f>VLOOKUP($C60,AL제품Data!$A$2:$K$300,4,0)</f>
        <v>Folding(폴딩도어)</v>
      </c>
      <c r="G60" s="133" t="str">
        <f>VLOOKUP($C60,AL제품Data!$A$2:$K$300,5,0)</f>
        <v>폴딩도어</v>
      </c>
      <c r="H60" s="133" t="str">
        <f>VLOOKUP($C60,AL제품Data!$A$2:$K$300,6,0)</f>
        <v>Eurosystem9 AL</v>
      </c>
      <c r="I60" s="133" t="str">
        <f>VLOOKUP($C60,AL제품Data!$A$2:$K$300,7,0)</f>
        <v>유로시스템9 알루미늄</v>
      </c>
      <c r="J60" s="133" t="str">
        <f>VLOOKUP($C60,AL제품Data!$A$2:$K$300,8,0)</f>
        <v>폴딩도어</v>
      </c>
      <c r="K60" s="133">
        <f>VLOOKUP($C60,AL제품Data!$A$2:$K$300,9,0)</f>
        <v>68</v>
      </c>
      <c r="L60" s="133" t="str">
        <f>VLOOKUP($C60,AL제품Data!$A$2:$K$300,10,0)</f>
        <v>FULL창</v>
      </c>
      <c r="M60" s="133" t="str">
        <f>VLOOKUP($C60,AL제품Data!$A$2:$K$300,11,0)</f>
        <v>전체</v>
      </c>
      <c r="N60" s="134" t="str">
        <f>IFERROR(VLOOKUP($C60,AL제품Data!$A$2:$K$117,12,0),"")</f>
        <v/>
      </c>
      <c r="O60" s="130" t="str">
        <f>IF(VLOOKUP($A60,AL성적Data!$A$2:$AB$309,7,0)=0,"",VLOOKUP($A60,AL성적Data!$A$2:$AB$309,7,0))</f>
        <v>22mm(5일반+12아르곤+5수퍼로이)</v>
      </c>
      <c r="P60" s="135" t="str">
        <f>IF(VLOOKUP($A60,AL성적Data!$A$2:$AB$309,8,0)=0,"",VLOOKUP($A60,AL성적Data!$A$2:$AB$309,8,0))</f>
        <v/>
      </c>
      <c r="Q60" s="135" t="str">
        <f>IF(VLOOKUP($A60,AL성적Data!$A$2:$AB$309,9,0)=0,"",VLOOKUP($A60,AL성적Data!$A$2:$AB$309,9,0))</f>
        <v/>
      </c>
      <c r="R60" s="136" t="str">
        <f>IF(VLOOKUP($A60,AL성적Data!$A$2:$AB$309,10,0)=0,"",VLOOKUP($A60,AL성적Data!$A$2:$AB$309,10,0))</f>
        <v/>
      </c>
      <c r="S60" s="137" t="str">
        <f t="array" ref="S60">IFERROR(INDEX(AL성적Data!K:K,MATCH(1,(AL성적Data!A:A=DB!A60)*(AL성적Data!AC:AC="TW"),0)),"")</f>
        <v/>
      </c>
      <c r="T60" s="138" t="str">
        <f t="array" ref="T60">IFERROR(INDEX(AL성적Data!M:M,MATCH(1,(AL성적Data!A:A=DB!A60)*(AL성적Data!AC:AC="TW"),0)),"")</f>
        <v/>
      </c>
      <c r="U60" s="137" t="str">
        <f t="array" ref="U60">IFERROR(INDEX(AL성적Data!N:N,MATCH(1,(AL성적Data!A:A=DB!A60)*(AL성적Data!AC:AC="TW"),0)),"")</f>
        <v/>
      </c>
      <c r="V60" s="137" t="str">
        <f t="array" ref="V60">IFERROR(INDEX(AL성적Data!O:O,MATCH(1,(AL성적Data!A:A=DB!A60)*(AL성적Data!AC:AC="TA"),0)),"")</f>
        <v/>
      </c>
      <c r="W60" s="137" t="str">
        <f t="array" ref="W60">IFERROR(IF(INDEX(AL성적Data!Q:Q,MATCH(1,(AL성적Data!A:A=DB!A60)*(AL성적Data!AC:AC="WA"),0))=0,"",INDEX(AL성적Data!Q:Q,MATCH(1,(AL성적Data!A:A=DB!A60)*(AL성적Data!AC:AC="WA"),0))),"")</f>
        <v>2등급</v>
      </c>
      <c r="X60" s="137" t="str">
        <f t="array" ref="X60">IFERROR(IF(INDEX(AL성적Data!R:R,MATCH(1,(AL성적Data!A:A=DB!A60)*(AL성적Data!AC:AC="WA"),0))=0,"",INDEX(AL성적Data!R:R,MATCH(1,(AL성적Data!A:A=DB!A60)*(AL성적Data!AC:AC="WA"),0))),"")</f>
        <v/>
      </c>
      <c r="Y60" s="137" t="str">
        <f t="array" ref="Y60">IFERROR(IF(INDEX(AL성적Data!S:S,MATCH(1,(AL성적Data!A:A=DB!A60)*(AL성적Data!AC:AC="WA"),0))=0,"",INDEX(AL성적Data!S:S,MATCH(1,(AL성적Data!A:A=DB!A60)*(AL성적Data!AC:AC="WA"),0))),"")</f>
        <v/>
      </c>
      <c r="Z60" s="137"/>
      <c r="AA60" s="137"/>
      <c r="AB60" s="137"/>
      <c r="AC60" s="137"/>
      <c r="AD60" s="139"/>
      <c r="AE60" s="150" t="str">
        <f>IFERROR(HYPERLINK(AX60,AE$1),"")</f>
        <v/>
      </c>
      <c r="AF60" s="151" t="str">
        <f>IFERROR(HYPERLINK(AY60,AF$1),"")</f>
        <v/>
      </c>
      <c r="AG60" s="151" t="str">
        <f>IFERROR(HYPERLINK(AZ60,AG$1),"")</f>
        <v>성적서_역학</v>
      </c>
      <c r="AH60" s="135"/>
      <c r="AI60" s="135"/>
      <c r="AJ60" s="135"/>
      <c r="AK60" s="135"/>
      <c r="AL60" s="152"/>
      <c r="AM60" s="140" t="str">
        <f>IFERROR(IF(BG60="","",HYPERLINK(BG60,AM$1)),"")</f>
        <v>도면_단면dwg</v>
      </c>
      <c r="AN60" s="140" t="str">
        <f>IFERROR(IF(BH60="","",HYPERLINK(BH60,AN$1)),"")</f>
        <v/>
      </c>
      <c r="AO60" s="140" t="str">
        <f>IFERROR(IF(BI60="","",HYPERLINK(BI60,AO$1)),"")</f>
        <v/>
      </c>
      <c r="AP60" s="140" t="str">
        <f>IFERROR(IF(BJ60="","",HYPERLINK(BJ60,AP$1)),"")</f>
        <v/>
      </c>
      <c r="AQ60" s="140" t="str">
        <f>IFERROR(IF(BK60="","",HYPERLINK(BK60,AQ$1)),"")</f>
        <v/>
      </c>
      <c r="AR60" s="140" t="str">
        <f>IFERROR(IF(BL60="","",HYPERLINK(BL60,AR$1)),"")</f>
        <v/>
      </c>
      <c r="AS60" s="140" t="str">
        <f>IFERROR(IF(BM60="","",HYPERLINK(BM60,AS$1)),"")</f>
        <v/>
      </c>
      <c r="AT60" s="140" t="str">
        <f>IFERROR(IF(BN60="","",HYPERLINK(BN60,AT$1)),"")</f>
        <v/>
      </c>
      <c r="AU60" s="141" t="str">
        <f>IFERROR(IF(BO60="","",HYPERLINK(BO60,AU$1)),"")</f>
        <v>리플렛</v>
      </c>
      <c r="AV60" s="140" t="str">
        <f>IFERROR(IF(BP60="","",HYPERLINK(BP60,AV$1)),"")</f>
        <v/>
      </c>
      <c r="AX60" s="130" t="e">
        <f t="array" ref="AX60">INDEX(AL성적Data!AF:AF,MATCH(1,(AL성적Data!A:A=DB!A60)*(AL성적Data!AC:AC="TW"),0))</f>
        <v>#N/A</v>
      </c>
      <c r="AY60" s="130" t="e">
        <f t="array" ref="AY60">INDEX(AL성적Data!AF:AF,MATCH(1,(AL성적Data!A:A=DB!A60)*(AL성적Data!AC:AC="TA"),0))</f>
        <v>#N/A</v>
      </c>
      <c r="AZ60" s="130" t="str">
        <f t="array" ref="AZ60">INDEX(AL성적Data!AF:AF,MATCH(1,(AL성적Data!A:A=DB!A60)*(AL성적Data!AC:AC="WA"),0))</f>
        <v>http://www.lxhausys.co.kr/popup/rn/download/downloadPopup.jsp?from=alwindow&amp;uu=/upload/alwindow/data/WA-E9-AFD68-222FFGE1R5.pdf</v>
      </c>
      <c r="BA60" s="130"/>
      <c r="BB60" s="130"/>
      <c r="BC60" s="130"/>
      <c r="BD60" s="130"/>
      <c r="BE60" s="130"/>
      <c r="BF60" s="130"/>
      <c r="BG60" s="135" t="str">
        <f>IF(VLOOKUP($C60,AL제품Data!$A$2:$AL$200,28,0)="","",VLOOKUP($C60,AL제품Data!$A$2:$AL$200,28,0))</f>
        <v>http://www.lxhausys.co.kr/popup/rn/download/downloadPopup.jsp?from=alwindow&amp;uu=/upload/alwindow/data/E9-AFD68_SEC.dwg</v>
      </c>
      <c r="BH60" s="135" t="str">
        <f>IF(VLOOKUP($C60,AL제품Data!$A$2:$AL$200,29,0)="","",VLOOKUP($C60,AL제품Data!$A$2:$AL$200,29,0))</f>
        <v/>
      </c>
      <c r="BI60" s="135" t="str">
        <f>IF(VLOOKUP($C60,AL제품Data!$A$2:$AL$100,30,0)="","",VLOOKUP($C60,AL제품Data!$A$2:$AL$100,30,0))</f>
        <v/>
      </c>
      <c r="BJ60" s="135"/>
      <c r="BK60" s="135"/>
      <c r="BL60" s="135"/>
      <c r="BM60" s="135"/>
      <c r="BN60" s="135"/>
      <c r="BO60" s="135" t="str">
        <f>IF(VLOOKUP($C60,AL제품Data!$A$2:$AL$100,36,0)="","",VLOOKUP($C60,AL제품Data!$A$2:$AL$100,36,0))</f>
        <v>http://www.lxhausys.co.kr/popup/rn/download/downloadPopup.jsp?from=alwindow&amp;uu=/upload/alwindow/data/E9-AFD68_REFLET.pdf</v>
      </c>
      <c r="BP60" s="135"/>
      <c r="BQ60" s="135" t="str">
        <f>IF(VLOOKUP($C60,AL제품Data!$A$2:$AL$100,38,0)="","",VLOOKUP($C60,AL제품Data!$A$2:$AL$100,38,0))</f>
        <v/>
      </c>
      <c r="BR60" s="130"/>
      <c r="BS60" s="130"/>
    </row>
    <row r="61" spans="1:73" s="112" customFormat="1" ht="20.25" customHeight="1" thickBot="1">
      <c r="A61" s="130" t="s">
        <v>1000</v>
      </c>
      <c r="B61" s="158">
        <v>1</v>
      </c>
      <c r="C61" s="131" t="s">
        <v>1300</v>
      </c>
      <c r="D61" s="133" t="str">
        <f>VLOOKUP($C61,AL제품Data!$A$2:$K$117,2,0)</f>
        <v>AL</v>
      </c>
      <c r="E61" s="133" t="str">
        <f>VLOOKUP($C61,AL제품Data!$A$2:$K$300,3,0)</f>
        <v>실내면,발코니면</v>
      </c>
      <c r="F61" s="133" t="str">
        <f>VLOOKUP($C61,AL제품Data!$A$2:$K$300,4,0)</f>
        <v>Curtain Wall(커튼월)</v>
      </c>
      <c r="G61" s="133" t="str">
        <f>VLOOKUP($C61,AL제품Data!$A$2:$K$300,5,0)</f>
        <v>커튼월</v>
      </c>
      <c r="H61" s="133" t="str">
        <f>VLOOKUP($C61,AL제품Data!$A$2:$K$300,6,0)</f>
        <v>Eurosystem9 AL</v>
      </c>
      <c r="I61" s="133" t="str">
        <f>VLOOKUP($C61,AL제품Data!$A$2:$K$300,7,0)</f>
        <v>유로시스템9 알루미늄</v>
      </c>
      <c r="J61" s="133" t="str">
        <f>VLOOKUP($C61,AL제품Data!$A$2:$K$300,8,0)</f>
        <v>커튼월</v>
      </c>
      <c r="K61" s="133" t="str">
        <f>VLOOKUP($C61,AL제품Data!$A$2:$K$300,9,0)</f>
        <v/>
      </c>
      <c r="L61" s="133" t="str">
        <f>VLOOKUP($C61,AL제품Data!$A$2:$K$300,10,0)</f>
        <v>입면분할가능</v>
      </c>
      <c r="M61" s="133" t="str">
        <f>VLOOKUP($C61,AL제품Data!$A$2:$K$300,11,0)</f>
        <v>전체</v>
      </c>
      <c r="N61" s="134" t="str">
        <f>IFERROR(VLOOKUP($C61,AL제품Data!$A$2:$K$117,12,0),"")</f>
        <v/>
      </c>
      <c r="O61" s="130" t="str">
        <f>IF(VLOOKUP($A61,AL성적Data!$A$2:$AB$309,7,0)=0,"",VLOOKUP($A61,AL성적Data!$A$2:$AB$309,7,0))</f>
        <v>43mm(5일반+14아르곤+5수퍼로이+14아르곤+5수퍼로이)</v>
      </c>
      <c r="P61" s="135" t="str">
        <f>IF(VLOOKUP($A61,AL성적Data!$A$2:$AB$309,8,0)=0,"",VLOOKUP($A61,AL성적Data!$A$2:$AB$309,8,0))</f>
        <v/>
      </c>
      <c r="Q61" s="135" t="str">
        <f>IF(VLOOKUP($A61,AL성적Data!$A$2:$AB$309,9,0)=0,"",VLOOKUP($A61,AL성적Data!$A$2:$AB$309,9,0))</f>
        <v/>
      </c>
      <c r="R61" s="136" t="str">
        <f>IF(VLOOKUP($A61,AL성적Data!$A$2:$AB$309,10,0)=0,"",VLOOKUP($A61,AL성적Data!$A$2:$AB$309,10,0))</f>
        <v/>
      </c>
      <c r="S61" s="137" t="str">
        <f t="array" ref="S61">IFERROR(INDEX(AL성적Data!K:K,MATCH(1,(AL성적Data!A:A=DB!A61)*(AL성적Data!AC:AC="TW"),0)),"")</f>
        <v/>
      </c>
      <c r="T61" s="138" t="str">
        <f t="array" ref="T61">IFERROR(INDEX(AL성적Data!M:M,MATCH(1,(AL성적Data!A:A=DB!A61)*(AL성적Data!AC:AC="TW"),0)),"")</f>
        <v/>
      </c>
      <c r="U61" s="137" t="str">
        <f t="array" ref="U61">IFERROR(INDEX(AL성적Data!N:N,MATCH(1,(AL성적Data!A:A=DB!A61)*(AL성적Data!AC:AC="TW"),0)),"")</f>
        <v/>
      </c>
      <c r="V61" s="137">
        <f t="array" ref="V61">IFERROR(INDEX(AL성적Data!O:O,MATCH(1,(AL성적Data!A:A=DB!A61)*(AL성적Data!AC:AC="TA"),0)),"")</f>
        <v>0.83799999999999997</v>
      </c>
      <c r="W61" s="137" t="str">
        <f t="array" ref="W61">IFERROR(IF(INDEX(AL성적Data!Q:Q,MATCH(1,(AL성적Data!A:A=DB!A61)*(AL성적Data!AC:AC="WA"),0))=0,"",INDEX(AL성적Data!Q:Q,MATCH(1,(AL성적Data!A:A=DB!A61)*(AL성적Data!AC:AC="WA"),0))),"")</f>
        <v/>
      </c>
      <c r="X61" s="137" t="str">
        <f t="array" ref="X61">IFERROR(IF(INDEX(AL성적Data!R:R,MATCH(1,(AL성적Data!A:A=DB!A61)*(AL성적Data!AC:AC="WA"),0))=0,"",INDEX(AL성적Data!R:R,MATCH(1,(AL성적Data!A:A=DB!A61)*(AL성적Data!AC:AC="WA"),0))),"")</f>
        <v/>
      </c>
      <c r="Y61" s="137" t="str">
        <f t="array" ref="Y61">IFERROR(IF(INDEX(AL성적Data!S:S,MATCH(1,(AL성적Data!A:A=DB!A61)*(AL성적Data!AC:AC="WA"),0))=0,"",INDEX(AL성적Data!S:S,MATCH(1,(AL성적Data!A:A=DB!A61)*(AL성적Data!AC:AC="WA"),0))),"")</f>
        <v/>
      </c>
      <c r="Z61" s="137"/>
      <c r="AA61" s="137"/>
      <c r="AB61" s="137"/>
      <c r="AC61" s="137"/>
      <c r="AD61" s="139"/>
      <c r="AE61" s="150" t="str">
        <f>IFERROR(HYPERLINK(AX61,AE$1),"")</f>
        <v/>
      </c>
      <c r="AF61" s="151" t="str">
        <f>IFERROR(HYPERLINK(AY61,AF$1),"")</f>
        <v>성적서_단열</v>
      </c>
      <c r="AG61" s="151" t="str">
        <f>IFERROR(HYPERLINK(AZ61,AG$1),"")</f>
        <v/>
      </c>
      <c r="AH61" s="135"/>
      <c r="AI61" s="135"/>
      <c r="AJ61" s="135"/>
      <c r="AK61" s="135"/>
      <c r="AL61" s="152"/>
      <c r="AM61" s="140" t="str">
        <f>IFERROR(IF(BG61="","",HYPERLINK(BG61,AM$1)),"")</f>
        <v>도면_단면dwg</v>
      </c>
      <c r="AN61" s="140" t="str">
        <f>IFERROR(IF(BH61="","",HYPERLINK(BH61,AN$1)),"")</f>
        <v/>
      </c>
      <c r="AO61" s="140" t="str">
        <f>IFERROR(IF(BI61="","",HYPERLINK(BI61,AO$1)),"")</f>
        <v/>
      </c>
      <c r="AP61" s="140" t="str">
        <f>IFERROR(IF(BJ61="","",HYPERLINK(BJ61,AP$1)),"")</f>
        <v/>
      </c>
      <c r="AQ61" s="140" t="str">
        <f>IFERROR(IF(BK61="","",HYPERLINK(BK61,AQ$1)),"")</f>
        <v/>
      </c>
      <c r="AR61" s="140" t="str">
        <f>IFERROR(IF(BL61="","",HYPERLINK(BL61,AR$1)),"")</f>
        <v/>
      </c>
      <c r="AS61" s="140" t="str">
        <f>IFERROR(IF(BM61="","",HYPERLINK(BM61,AS$1)),"")</f>
        <v/>
      </c>
      <c r="AT61" s="140" t="str">
        <f>IFERROR(IF(BN61="","",HYPERLINK(BN61,AT$1)),"")</f>
        <v/>
      </c>
      <c r="AU61" s="141" t="str">
        <f>IFERROR(IF(BO61="","",HYPERLINK(BO61,AU$1)),"")</f>
        <v>리플렛</v>
      </c>
      <c r="AV61" s="140" t="str">
        <f>IFERROR(IF(BP61="","",HYPERLINK(BP61,AV$1)),"")</f>
        <v/>
      </c>
      <c r="AX61" s="130" t="e">
        <f t="array" ref="AX61">INDEX(AL성적Data!AF:AF,MATCH(1,(AL성적Data!A:A=DB!A61)*(AL성적Data!AC:AC="TW"),0))</f>
        <v>#N/A</v>
      </c>
      <c r="AY61" s="130" t="str">
        <f t="array" ref="AY61">INDEX(AL성적Data!AF:AF,MATCH(1,(AL성적Data!A:A=DB!A61)*(AL성적Data!AC:AC="TA"),0))</f>
        <v>http://www.lxhausys.co.kr/popup/rn/download/downloadPopup.jsp?from=alwindow&amp;uu=/upload/alwindow/data/TA-E9-ACW(S-Facade E)-343FGEE2R5.pdf</v>
      </c>
      <c r="AZ61" s="130" t="e">
        <f t="array" ref="AZ61">INDEX(AL성적Data!AF:AF,MATCH(1,(AL성적Data!A:A=DB!A61)*(AL성적Data!AC:AC="WA"),0))</f>
        <v>#N/A</v>
      </c>
      <c r="BA61" s="130"/>
      <c r="BB61" s="130"/>
      <c r="BC61" s="130"/>
      <c r="BD61" s="130"/>
      <c r="BE61" s="130"/>
      <c r="BF61" s="130"/>
      <c r="BG61" s="135" t="str">
        <f>IF(VLOOKUP($C61,AL제품Data!$A$2:$AL$200,28,0)="","",VLOOKUP($C61,AL제품Data!$A$2:$AL$200,28,0))</f>
        <v>http://www.lxhausys.co.kr/popup/rn/download/downloadPopup.jsp?from=alwindow&amp;uu=/upload/alwindow/data/E9-ACW(S-Facade E)_SEC.dwg</v>
      </c>
      <c r="BH61" s="135" t="str">
        <f>IF(VLOOKUP($C61,AL제품Data!$A$2:$AL$200,29,0)="","",VLOOKUP($C61,AL제품Data!$A$2:$AL$200,29,0))</f>
        <v/>
      </c>
      <c r="BI61" s="135" t="str">
        <f>IF(VLOOKUP($C61,AL제품Data!$A$2:$AL$100,30,0)="","",VLOOKUP($C61,AL제품Data!$A$2:$AL$100,30,0))</f>
        <v/>
      </c>
      <c r="BJ61" s="135"/>
      <c r="BK61" s="135"/>
      <c r="BL61" s="135"/>
      <c r="BM61" s="135"/>
      <c r="BN61" s="135"/>
      <c r="BO61" s="135" t="str">
        <f>IF(VLOOKUP($C61,AL제품Data!$A$2:$AL$100,36,0)="","",VLOOKUP($C61,AL제품Data!$A$2:$AL$100,36,0))</f>
        <v>http://www.lxhausys.co.kr/popup/rn/download/downloadPopup.jsp?from=alwindow&amp;uu=/upload/alwindow/data/E9-ACW(S-Facade E)_REFLET.pdf</v>
      </c>
      <c r="BP61" s="135"/>
      <c r="BQ61" s="135" t="str">
        <f>IF(VLOOKUP($C61,AL제품Data!$A$2:$AL$100,38,0)="","",VLOOKUP($C61,AL제품Data!$A$2:$AL$100,38,0))</f>
        <v/>
      </c>
      <c r="BR61" s="130"/>
      <c r="BS61" s="130"/>
    </row>
    <row r="62" spans="1:73" s="112" customFormat="1" ht="20.25" customHeight="1" thickBot="1">
      <c r="A62" s="130" t="s">
        <v>1001</v>
      </c>
      <c r="B62" s="158">
        <v>2</v>
      </c>
      <c r="C62" s="131" t="s">
        <v>1300</v>
      </c>
      <c r="D62" s="133" t="str">
        <f>VLOOKUP($C62,AL제품Data!$A$2:$K$117,2,0)</f>
        <v>AL</v>
      </c>
      <c r="E62" s="133" t="str">
        <f>VLOOKUP($C62,AL제품Data!$A$2:$K$300,3,0)</f>
        <v>실내면,발코니면</v>
      </c>
      <c r="F62" s="133" t="str">
        <f>VLOOKUP($C62,AL제품Data!$A$2:$K$300,4,0)</f>
        <v>Curtain Wall(커튼월)</v>
      </c>
      <c r="G62" s="133" t="str">
        <f>VLOOKUP($C62,AL제품Data!$A$2:$K$300,5,0)</f>
        <v>커튼월</v>
      </c>
      <c r="H62" s="133" t="str">
        <f>VLOOKUP($C62,AL제품Data!$A$2:$K$300,6,0)</f>
        <v>Eurosystem9 AL</v>
      </c>
      <c r="I62" s="133" t="str">
        <f>VLOOKUP($C62,AL제품Data!$A$2:$K$300,7,0)</f>
        <v>유로시스템9 알루미늄</v>
      </c>
      <c r="J62" s="133" t="str">
        <f>VLOOKUP($C62,AL제품Data!$A$2:$K$300,8,0)</f>
        <v>커튼월</v>
      </c>
      <c r="K62" s="133" t="str">
        <f>VLOOKUP($C62,AL제품Data!$A$2:$K$300,9,0)</f>
        <v/>
      </c>
      <c r="L62" s="133" t="str">
        <f>VLOOKUP($C62,AL제품Data!$A$2:$K$300,10,0)</f>
        <v>입면분할가능</v>
      </c>
      <c r="M62" s="133" t="str">
        <f>VLOOKUP($C62,AL제품Data!$A$2:$K$300,11,0)</f>
        <v>전체</v>
      </c>
      <c r="N62" s="134" t="str">
        <f>IFERROR(VLOOKUP($C62,AL제품Data!$A$2:$K$117,12,0),"")</f>
        <v/>
      </c>
      <c r="O62" s="130" t="str">
        <f>IF(VLOOKUP($A62,AL성적Data!$A$2:$AB$309,7,0)=0,"",VLOOKUP($A62,AL성적Data!$A$2:$AB$309,7,0))</f>
        <v>43mm(5일반+14아르곤+5수퍼로이+14아르곤+5수퍼로이)</v>
      </c>
      <c r="P62" s="135" t="str">
        <f>IF(VLOOKUP($A62,AL성적Data!$A$2:$AB$309,8,0)=0,"",VLOOKUP($A62,AL성적Data!$A$2:$AB$309,8,0))</f>
        <v/>
      </c>
      <c r="Q62" s="135" t="str">
        <f>IF(VLOOKUP($A62,AL성적Data!$A$2:$AB$309,9,0)=0,"",VLOOKUP($A62,AL성적Data!$A$2:$AB$309,9,0))</f>
        <v/>
      </c>
      <c r="R62" s="136" t="str">
        <f>IF(VLOOKUP($A62,AL성적Data!$A$2:$AB$309,10,0)=0,"",VLOOKUP($A62,AL성적Data!$A$2:$AB$309,10,0))</f>
        <v/>
      </c>
      <c r="S62" s="137" t="str">
        <f t="array" ref="S62">IFERROR(INDEX(AL성적Data!K:K,MATCH(1,(AL성적Data!A:A=DB!A62)*(AL성적Data!AC:AC="TW"),0)),"")</f>
        <v/>
      </c>
      <c r="T62" s="138" t="str">
        <f t="array" ref="T62">IFERROR(INDEX(AL성적Data!M:M,MATCH(1,(AL성적Data!A:A=DB!A62)*(AL성적Data!AC:AC="TW"),0)),"")</f>
        <v/>
      </c>
      <c r="U62" s="137" t="str">
        <f t="array" ref="U62">IFERROR(INDEX(AL성적Data!N:N,MATCH(1,(AL성적Data!A:A=DB!A62)*(AL성적Data!AC:AC="TW"),0)),"")</f>
        <v/>
      </c>
      <c r="V62" s="137" t="str">
        <f t="array" ref="V62">IFERROR(INDEX(AL성적Data!O:O,MATCH(1,(AL성적Data!A:A=DB!A62)*(AL성적Data!AC:AC="TA"),0)),"")</f>
        <v/>
      </c>
      <c r="W62" s="137" t="str">
        <f t="array" ref="W62">IFERROR(IF(INDEX(AL성적Data!Q:Q,MATCH(1,(AL성적Data!A:A=DB!A62)*(AL성적Data!AC:AC="WA"),0))=0,"",INDEX(AL성적Data!Q:Q,MATCH(1,(AL성적Data!A:A=DB!A62)*(AL성적Data!AC:AC="WA"),0))),"")</f>
        <v>1등급</v>
      </c>
      <c r="X62" s="137" t="str">
        <f t="array" ref="X62">IFERROR(IF(INDEX(AL성적Data!R:R,MATCH(1,(AL성적Data!A:A=DB!A62)*(AL성적Data!AC:AC="WA"),0))=0,"",INDEX(AL성적Data!R:R,MATCH(1,(AL성적Data!A:A=DB!A62)*(AL성적Data!AC:AC="WA"),0))),"")</f>
        <v/>
      </c>
      <c r="Y62" s="137" t="str">
        <f t="array" ref="Y62">IFERROR(IF(INDEX(AL성적Data!S:S,MATCH(1,(AL성적Data!A:A=DB!A62)*(AL성적Data!AC:AC="WA"),0))=0,"",INDEX(AL성적Data!S:S,MATCH(1,(AL성적Data!A:A=DB!A62)*(AL성적Data!AC:AC="WA"),0))),"")</f>
        <v/>
      </c>
      <c r="Z62" s="137"/>
      <c r="AA62" s="137"/>
      <c r="AB62" s="137"/>
      <c r="AC62" s="137"/>
      <c r="AD62" s="139"/>
      <c r="AE62" s="150" t="str">
        <f>IFERROR(HYPERLINK(AX62,AE$1),"")</f>
        <v/>
      </c>
      <c r="AF62" s="151" t="str">
        <f>IFERROR(HYPERLINK(AY62,AF$1),"")</f>
        <v/>
      </c>
      <c r="AG62" s="151" t="str">
        <f>IFERROR(HYPERLINK(AZ62,AG$1),"")</f>
        <v>성적서_역학</v>
      </c>
      <c r="AH62" s="135"/>
      <c r="AI62" s="135"/>
      <c r="AJ62" s="135"/>
      <c r="AK62" s="135"/>
      <c r="AL62" s="152"/>
      <c r="AM62" s="140" t="str">
        <f>IFERROR(IF(BG62="","",HYPERLINK(BG62,AM$1)),"")</f>
        <v>도면_단면dwg</v>
      </c>
      <c r="AN62" s="140" t="str">
        <f>IFERROR(IF(BH62="","",HYPERLINK(BH62,AN$1)),"")</f>
        <v/>
      </c>
      <c r="AO62" s="140" t="str">
        <f>IFERROR(IF(BI62="","",HYPERLINK(BI62,AO$1)),"")</f>
        <v/>
      </c>
      <c r="AP62" s="140" t="str">
        <f>IFERROR(IF(BJ62="","",HYPERLINK(BJ62,AP$1)),"")</f>
        <v/>
      </c>
      <c r="AQ62" s="140" t="str">
        <f>IFERROR(IF(BK62="","",HYPERLINK(BK62,AQ$1)),"")</f>
        <v/>
      </c>
      <c r="AR62" s="140" t="str">
        <f>IFERROR(IF(BL62="","",HYPERLINK(BL62,AR$1)),"")</f>
        <v/>
      </c>
      <c r="AS62" s="140" t="str">
        <f>IFERROR(IF(BM62="","",HYPERLINK(BM62,AS$1)),"")</f>
        <v/>
      </c>
      <c r="AT62" s="140" t="str">
        <f>IFERROR(IF(BN62="","",HYPERLINK(BN62,AT$1)),"")</f>
        <v/>
      </c>
      <c r="AU62" s="141" t="str">
        <f>IFERROR(IF(BO62="","",HYPERLINK(BO62,AU$1)),"")</f>
        <v>리플렛</v>
      </c>
      <c r="AV62" s="140" t="str">
        <f>IFERROR(IF(BP62="","",HYPERLINK(BP62,AV$1)),"")</f>
        <v/>
      </c>
      <c r="AX62" s="130" t="e">
        <f t="array" ref="AX62">INDEX(AL성적Data!AF:AF,MATCH(1,(AL성적Data!A:A=DB!A62)*(AL성적Data!AC:AC="TW"),0))</f>
        <v>#N/A</v>
      </c>
      <c r="AY62" s="130" t="e">
        <f t="array" ref="AY62">INDEX(AL성적Data!AF:AF,MATCH(1,(AL성적Data!A:A=DB!A62)*(AL성적Data!AC:AC="TA"),0))</f>
        <v>#N/A</v>
      </c>
      <c r="AZ62" s="130" t="str">
        <f t="array" ref="AZ62">INDEX(AL성적Data!AF:AF,MATCH(1,(AL성적Data!A:A=DB!A62)*(AL성적Data!AC:AC="WA"),0))</f>
        <v>http://www.lxhausys.co.kr/popup/rn/download/downloadPopup.jsp?from=alwindow&amp;uu=/upload/alwindow/data/WA-E9-ACW(S-Facade E)-343FGEE2R5.pdf</v>
      </c>
      <c r="BA62" s="130"/>
      <c r="BB62" s="130"/>
      <c r="BC62" s="130"/>
      <c r="BD62" s="130"/>
      <c r="BE62" s="130"/>
      <c r="BF62" s="130"/>
      <c r="BG62" s="135" t="str">
        <f>IF(VLOOKUP($C62,AL제품Data!$A$2:$AL$200,28,0)="","",VLOOKUP($C62,AL제품Data!$A$2:$AL$200,28,0))</f>
        <v>http://www.lxhausys.co.kr/popup/rn/download/downloadPopup.jsp?from=alwindow&amp;uu=/upload/alwindow/data/E9-ACW(S-Facade E)_SEC.dwg</v>
      </c>
      <c r="BH62" s="135" t="str">
        <f>IF(VLOOKUP($C62,AL제품Data!$A$2:$AL$200,29,0)="","",VLOOKUP($C62,AL제품Data!$A$2:$AL$200,29,0))</f>
        <v/>
      </c>
      <c r="BI62" s="135" t="str">
        <f>IF(VLOOKUP($C62,AL제품Data!$A$2:$AL$100,30,0)="","",VLOOKUP($C62,AL제품Data!$A$2:$AL$100,30,0))</f>
        <v/>
      </c>
      <c r="BJ62" s="135"/>
      <c r="BK62" s="135"/>
      <c r="BL62" s="135"/>
      <c r="BM62" s="135"/>
      <c r="BN62" s="135"/>
      <c r="BO62" s="135" t="str">
        <f>IF(VLOOKUP($C62,AL제품Data!$A$2:$AL$100,36,0)="","",VLOOKUP($C62,AL제품Data!$A$2:$AL$100,36,0))</f>
        <v>http://www.lxhausys.co.kr/popup/rn/download/downloadPopup.jsp?from=alwindow&amp;uu=/upload/alwindow/data/E9-ACW(S-Facade E)_REFLET.pdf</v>
      </c>
      <c r="BP62" s="135"/>
      <c r="BQ62" s="135" t="str">
        <f>IF(VLOOKUP($C62,AL제품Data!$A$2:$AL$100,38,0)="","",VLOOKUP($C62,AL제품Data!$A$2:$AL$100,38,0))</f>
        <v/>
      </c>
      <c r="BR62" s="130"/>
      <c r="BS62" s="130"/>
    </row>
    <row r="63" spans="1:73" s="112" customFormat="1" ht="20.25" customHeight="1" thickBot="1">
      <c r="A63" s="130" t="s">
        <v>987</v>
      </c>
      <c r="B63" s="158">
        <v>1</v>
      </c>
      <c r="C63" s="132" t="s">
        <v>985</v>
      </c>
      <c r="D63" s="133" t="str">
        <f>VLOOKUP($C63,AL제품Data!$A$2:$K$117,2,0)</f>
        <v>AL</v>
      </c>
      <c r="E63" s="133" t="str">
        <f>VLOOKUP($C63,AL제품Data!$A$2:$K$300,3,0)</f>
        <v>실내면,발코니면</v>
      </c>
      <c r="F63" s="133" t="str">
        <f>VLOOKUP($C63,AL제품Data!$A$2:$K$300,4,0)</f>
        <v>Curtain Wall(커튼월)</v>
      </c>
      <c r="G63" s="133" t="str">
        <f>VLOOKUP($C63,AL제품Data!$A$2:$K$300,5,0)</f>
        <v>커튼월</v>
      </c>
      <c r="H63" s="133" t="str">
        <f>VLOOKUP($C63,AL제품Data!$A$2:$K$300,6,0)</f>
        <v>Eurosystem9 AL</v>
      </c>
      <c r="I63" s="133" t="str">
        <f>VLOOKUP($C63,AL제품Data!$A$2:$K$300,7,0)</f>
        <v>유로시스템9 알루미늄</v>
      </c>
      <c r="J63" s="133" t="str">
        <f>VLOOKUP($C63,AL제품Data!$A$2:$K$300,8,0)</f>
        <v>커튼월</v>
      </c>
      <c r="K63" s="133" t="str">
        <f>VLOOKUP($C63,AL제품Data!$A$2:$K$300,9,0)</f>
        <v/>
      </c>
      <c r="L63" s="133" t="str">
        <f>VLOOKUP($C63,AL제품Data!$A$2:$K$300,10,0)</f>
        <v>입면분할가능</v>
      </c>
      <c r="M63" s="133" t="str">
        <f>VLOOKUP($C63,AL제품Data!$A$2:$K$300,11,0)</f>
        <v>전체</v>
      </c>
      <c r="N63" s="134" t="str">
        <f>IFERROR(VLOOKUP($C63,AL제품Data!$A$2:$K$117,12,0),"")</f>
        <v/>
      </c>
      <c r="O63" s="130" t="str">
        <f>IF(VLOOKUP($A63,AL성적Data!$A$2:$AB$309,7,0)=0,"",VLOOKUP($A63,AL성적Data!$A$2:$AB$309,7,0))</f>
        <v>34mm(5일반+10아르곤+5수퍼로이+9아르곤+5수퍼로이)</v>
      </c>
      <c r="P63" s="135" t="str">
        <f>IF(VLOOKUP($A63,AL성적Data!$A$2:$AB$309,8,0)=0,"",VLOOKUP($A63,AL성적Data!$A$2:$AB$309,8,0))</f>
        <v/>
      </c>
      <c r="Q63" s="135" t="str">
        <f>IF(VLOOKUP($A63,AL성적Data!$A$2:$AB$309,9,0)=0,"",VLOOKUP($A63,AL성적Data!$A$2:$AB$309,9,0))</f>
        <v/>
      </c>
      <c r="R63" s="136" t="str">
        <f>IF(VLOOKUP($A63,AL성적Data!$A$2:$AB$309,10,0)=0,"",VLOOKUP($A63,AL성적Data!$A$2:$AB$309,10,0))</f>
        <v/>
      </c>
      <c r="S63" s="137" t="str">
        <f t="array" ref="S63">IFERROR(INDEX(AL성적Data!K:K,MATCH(1,(AL성적Data!A:A=DB!A63)*(AL성적Data!AC:AC="TW"),0)),"")</f>
        <v/>
      </c>
      <c r="T63" s="138" t="str">
        <f t="array" ref="T63">IFERROR(INDEX(AL성적Data!M:M,MATCH(1,(AL성적Data!A:A=DB!A63)*(AL성적Data!AC:AC="TW"),0)),"")</f>
        <v/>
      </c>
      <c r="U63" s="137" t="str">
        <f t="array" ref="U63">IFERROR(INDEX(AL성적Data!N:N,MATCH(1,(AL성적Data!A:A=DB!A63)*(AL성적Data!AC:AC="TW"),0)),"")</f>
        <v/>
      </c>
      <c r="V63" s="137">
        <f t="array" ref="V63">IFERROR(INDEX(AL성적Data!O:O,MATCH(1,(AL성적Data!A:A=DB!A63)*(AL성적Data!AC:AC="TA"),0)),"")</f>
        <v>1.091</v>
      </c>
      <c r="W63" s="137" t="str">
        <f t="array" ref="W63">IFERROR(IF(INDEX(AL성적Data!Q:Q,MATCH(1,(AL성적Data!A:A=DB!A63)*(AL성적Data!AC:AC="WA"),0))=0,"",INDEX(AL성적Data!Q:Q,MATCH(1,(AL성적Data!A:A=DB!A63)*(AL성적Data!AC:AC="WA"),0))),"")</f>
        <v/>
      </c>
      <c r="X63" s="137" t="str">
        <f t="array" ref="X63">IFERROR(IF(INDEX(AL성적Data!R:R,MATCH(1,(AL성적Data!A:A=DB!A63)*(AL성적Data!AC:AC="WA"),0))=0,"",INDEX(AL성적Data!R:R,MATCH(1,(AL성적Data!A:A=DB!A63)*(AL성적Data!AC:AC="WA"),0))),"")</f>
        <v/>
      </c>
      <c r="Y63" s="137" t="str">
        <f t="array" ref="Y63">IFERROR(IF(INDEX(AL성적Data!S:S,MATCH(1,(AL성적Data!A:A=DB!A63)*(AL성적Data!AC:AC="WA"),0))=0,"",INDEX(AL성적Data!S:S,MATCH(1,(AL성적Data!A:A=DB!A63)*(AL성적Data!AC:AC="WA"),0))),"")</f>
        <v/>
      </c>
      <c r="Z63" s="137"/>
      <c r="AA63" s="137"/>
      <c r="AB63" s="137"/>
      <c r="AC63" s="137"/>
      <c r="AD63" s="139"/>
      <c r="AE63" s="150" t="str">
        <f>IFERROR(HYPERLINK(AX63,AE$1),"")</f>
        <v/>
      </c>
      <c r="AF63" s="151" t="str">
        <f>IFERROR(HYPERLINK(AY63,AF$1),"")</f>
        <v>성적서_단열</v>
      </c>
      <c r="AG63" s="151" t="str">
        <f>IFERROR(HYPERLINK(AZ63,AG$1),"")</f>
        <v/>
      </c>
      <c r="AH63" s="135"/>
      <c r="AI63" s="135"/>
      <c r="AJ63" s="135"/>
      <c r="AK63" s="135"/>
      <c r="AL63" s="152"/>
      <c r="AM63" s="140" t="str">
        <f>IFERROR(IF(BG63="","",HYPERLINK(BG63,AM$1)),"")</f>
        <v>도면_단면dwg</v>
      </c>
      <c r="AN63" s="140" t="str">
        <f>IFERROR(IF(BH63="","",HYPERLINK(BH63,AN$1)),"")</f>
        <v/>
      </c>
      <c r="AO63" s="140" t="str">
        <f>IFERROR(IF(BI63="","",HYPERLINK(BI63,AO$1)),"")</f>
        <v/>
      </c>
      <c r="AP63" s="140" t="str">
        <f>IFERROR(IF(BJ63="","",HYPERLINK(BJ63,AP$1)),"")</f>
        <v/>
      </c>
      <c r="AQ63" s="140" t="str">
        <f>IFERROR(IF(BK63="","",HYPERLINK(BK63,AQ$1)),"")</f>
        <v/>
      </c>
      <c r="AR63" s="140" t="str">
        <f>IFERROR(IF(BL63="","",HYPERLINK(BL63,AR$1)),"")</f>
        <v/>
      </c>
      <c r="AS63" s="140" t="str">
        <f>IFERROR(IF(BM63="","",HYPERLINK(BM63,AS$1)),"")</f>
        <v/>
      </c>
      <c r="AT63" s="140" t="str">
        <f>IFERROR(IF(BN63="","",HYPERLINK(BN63,AT$1)),"")</f>
        <v/>
      </c>
      <c r="AU63" s="141" t="str">
        <f>IFERROR(IF(BO63="","",HYPERLINK(BO63,AU$1)),"")</f>
        <v>리플렛</v>
      </c>
      <c r="AV63" s="140" t="str">
        <f>IFERROR(IF(BP63="","",HYPERLINK(BP63,AV$1)),"")</f>
        <v/>
      </c>
      <c r="AX63" s="130" t="e">
        <f t="array" ref="AX63">INDEX(AL성적Data!AF:AF,MATCH(1,(AL성적Data!A:A=DB!A63)*(AL성적Data!AC:AC="TW"),0))</f>
        <v>#N/A</v>
      </c>
      <c r="AY63" s="130" t="str">
        <f t="array" ref="AY63">INDEX(AL성적Data!AF:AF,MATCH(1,(AL성적Data!A:A=DB!A63)*(AL성적Data!AC:AC="TA"),0))</f>
        <v>http://www.lxhausys.co.kr/popup/rn/download/downloadPopup.jsp?from=alwindow&amp;uu=/upload/alwindow/data/TA-E9-ACW(S-Facade)-334FGEE2R5.pdf</v>
      </c>
      <c r="AZ63" s="130" t="e">
        <f t="array" ref="AZ63">INDEX(AL성적Data!AF:AF,MATCH(1,(AL성적Data!A:A=DB!A63)*(AL성적Data!AC:AC="WA"),0))</f>
        <v>#N/A</v>
      </c>
      <c r="BA63" s="130"/>
      <c r="BB63" s="130"/>
      <c r="BC63" s="130"/>
      <c r="BD63" s="130"/>
      <c r="BE63" s="130"/>
      <c r="BF63" s="130"/>
      <c r="BG63" s="135" t="str">
        <f>IF(VLOOKUP($C63,AL제품Data!$A$2:$AL$200,28,0)="","",VLOOKUP($C63,AL제품Data!$A$2:$AL$200,28,0))</f>
        <v>http://www.lxhausys.co.kr/popup/rn/download/downloadPopup.jsp?from=alwindow&amp;uu=/upload/alwindow/data/E9-ACW(S-Facade)_SEC.dwg</v>
      </c>
      <c r="BH63" s="135" t="str">
        <f>IF(VLOOKUP($C63,AL제품Data!$A$2:$AL$200,29,0)="","",VLOOKUP($C63,AL제품Data!$A$2:$AL$200,29,0))</f>
        <v/>
      </c>
      <c r="BI63" s="135" t="str">
        <f>IF(VLOOKUP($C63,AL제품Data!$A$2:$AL$100,30,0)="","",VLOOKUP($C63,AL제품Data!$A$2:$AL$100,30,0))</f>
        <v/>
      </c>
      <c r="BJ63" s="135"/>
      <c r="BK63" s="135"/>
      <c r="BL63" s="135"/>
      <c r="BM63" s="135"/>
      <c r="BN63" s="135"/>
      <c r="BO63" s="135" t="str">
        <f>IF(VLOOKUP($C63,AL제품Data!$A$2:$AL$100,36,0)="","",VLOOKUP($C63,AL제품Data!$A$2:$AL$100,36,0))</f>
        <v>http://www.lxhausys.co.kr/popup/rn/download/downloadPopup.jsp?from=alwindow&amp;uu=/upload/alwindow/data/E9-ACW(S-Facade)_REFLET.pdf</v>
      </c>
      <c r="BP63" s="135"/>
      <c r="BQ63" s="135" t="str">
        <f>IF(VLOOKUP($C63,AL제품Data!$A$2:$AL$100,38,0)="","",VLOOKUP($C63,AL제품Data!$A$2:$AL$100,38,0))</f>
        <v>http://www.lxhausys.co.kr/popup/rn/download/downloadPopup.jsp?from=alwindow&amp;uu=/upload/alwindow/data/E9-ACW(S-Facade)_SPEC.docx</v>
      </c>
      <c r="BR63" s="130"/>
      <c r="BS63" s="130"/>
    </row>
    <row r="64" spans="1:73" s="112" customFormat="1" ht="20.25" customHeight="1" thickBot="1">
      <c r="A64" s="130" t="s">
        <v>988</v>
      </c>
      <c r="B64" s="158">
        <v>2</v>
      </c>
      <c r="C64" s="132" t="s">
        <v>985</v>
      </c>
      <c r="D64" s="133" t="str">
        <f>VLOOKUP($C64,AL제품Data!$A$2:$K$117,2,0)</f>
        <v>AL</v>
      </c>
      <c r="E64" s="133" t="str">
        <f>VLOOKUP($C64,AL제품Data!$A$2:$K$300,3,0)</f>
        <v>실내면,발코니면</v>
      </c>
      <c r="F64" s="133" t="str">
        <f>VLOOKUP($C64,AL제품Data!$A$2:$K$300,4,0)</f>
        <v>Curtain Wall(커튼월)</v>
      </c>
      <c r="G64" s="133" t="str">
        <f>VLOOKUP($C64,AL제품Data!$A$2:$K$300,5,0)</f>
        <v>커튼월</v>
      </c>
      <c r="H64" s="133" t="str">
        <f>VLOOKUP($C64,AL제품Data!$A$2:$K$300,6,0)</f>
        <v>Eurosystem9 AL</v>
      </c>
      <c r="I64" s="133" t="str">
        <f>VLOOKUP($C64,AL제품Data!$A$2:$K$300,7,0)</f>
        <v>유로시스템9 알루미늄</v>
      </c>
      <c r="J64" s="133" t="str">
        <f>VLOOKUP($C64,AL제품Data!$A$2:$K$300,8,0)</f>
        <v>커튼월</v>
      </c>
      <c r="K64" s="133" t="str">
        <f>VLOOKUP($C64,AL제품Data!$A$2:$K$300,9,0)</f>
        <v/>
      </c>
      <c r="L64" s="133" t="str">
        <f>VLOOKUP($C64,AL제품Data!$A$2:$K$300,10,0)</f>
        <v>입면분할가능</v>
      </c>
      <c r="M64" s="133" t="str">
        <f>VLOOKUP($C64,AL제품Data!$A$2:$K$300,11,0)</f>
        <v>전체</v>
      </c>
      <c r="N64" s="134" t="str">
        <f>IFERROR(VLOOKUP($C64,AL제품Data!$A$2:$K$117,12,0),"")</f>
        <v/>
      </c>
      <c r="O64" s="130" t="str">
        <f>IF(VLOOKUP($A64,AL성적Data!$A$2:$AB$309,7,0)=0,"",VLOOKUP($A64,AL성적Data!$A$2:$AB$309,7,0))</f>
        <v>34mm(5일반+10아르곤+5수퍼로이+9아르곤+5수퍼로이)</v>
      </c>
      <c r="P64" s="135" t="str">
        <f>IF(VLOOKUP($A64,AL성적Data!$A$2:$AB$309,8,0)=0,"",VLOOKUP($A64,AL성적Data!$A$2:$AB$309,8,0))</f>
        <v/>
      </c>
      <c r="Q64" s="135" t="str">
        <f>IF(VLOOKUP($A64,AL성적Data!$A$2:$AB$309,9,0)=0,"",VLOOKUP($A64,AL성적Data!$A$2:$AB$309,9,0))</f>
        <v/>
      </c>
      <c r="R64" s="136" t="str">
        <f>IF(VLOOKUP($A64,AL성적Data!$A$2:$AB$309,10,0)=0,"",VLOOKUP($A64,AL성적Data!$A$2:$AB$309,10,0))</f>
        <v/>
      </c>
      <c r="S64" s="137" t="str">
        <f t="array" ref="S64">IFERROR(INDEX(AL성적Data!K:K,MATCH(1,(AL성적Data!A:A=DB!A64)*(AL성적Data!AC:AC="TW"),0)),"")</f>
        <v/>
      </c>
      <c r="T64" s="138" t="str">
        <f t="array" ref="T64">IFERROR(INDEX(AL성적Data!M:M,MATCH(1,(AL성적Data!A:A=DB!A64)*(AL성적Data!AC:AC="TW"),0)),"")</f>
        <v/>
      </c>
      <c r="U64" s="137" t="str">
        <f t="array" ref="U64">IFERROR(INDEX(AL성적Data!N:N,MATCH(1,(AL성적Data!A:A=DB!A64)*(AL성적Data!AC:AC="TW"),0)),"")</f>
        <v/>
      </c>
      <c r="V64" s="137" t="str">
        <f t="array" ref="V64">IFERROR(INDEX(AL성적Data!O:O,MATCH(1,(AL성적Data!A:A=DB!A64)*(AL성적Data!AC:AC="TA"),0)),"")</f>
        <v/>
      </c>
      <c r="W64" s="137" t="str">
        <f t="array" ref="W64">IFERROR(IF(INDEX(AL성적Data!Q:Q,MATCH(1,(AL성적Data!A:A=DB!A64)*(AL성적Data!AC:AC="WA"),0))=0,"",INDEX(AL성적Data!Q:Q,MATCH(1,(AL성적Data!A:A=DB!A64)*(AL성적Data!AC:AC="WA"),0))),"")</f>
        <v>1등급</v>
      </c>
      <c r="X64" s="137" t="str">
        <f t="array" ref="X64">IFERROR(IF(INDEX(AL성적Data!R:R,MATCH(1,(AL성적Data!A:A=DB!A64)*(AL성적Data!AC:AC="WA"),0))=0,"",INDEX(AL성적Data!R:R,MATCH(1,(AL성적Data!A:A=DB!A64)*(AL성적Data!AC:AC="WA"),0))),"")</f>
        <v/>
      </c>
      <c r="Y64" s="137" t="str">
        <f t="array" ref="Y64">IFERROR(IF(INDEX(AL성적Data!S:S,MATCH(1,(AL성적Data!A:A=DB!A64)*(AL성적Data!AC:AC="WA"),0))=0,"",INDEX(AL성적Data!S:S,MATCH(1,(AL성적Data!A:A=DB!A64)*(AL성적Data!AC:AC="WA"),0))),"")</f>
        <v/>
      </c>
      <c r="Z64" s="137"/>
      <c r="AA64" s="137"/>
      <c r="AB64" s="137"/>
      <c r="AC64" s="137"/>
      <c r="AD64" s="139"/>
      <c r="AE64" s="150" t="str">
        <f>IFERROR(HYPERLINK(AX64,AE$1),"")</f>
        <v/>
      </c>
      <c r="AF64" s="151" t="str">
        <f>IFERROR(HYPERLINK(AY64,AF$1),"")</f>
        <v/>
      </c>
      <c r="AG64" s="151" t="str">
        <f>IFERROR(HYPERLINK(AZ64,AG$1),"")</f>
        <v>성적서_역학</v>
      </c>
      <c r="AH64" s="135"/>
      <c r="AI64" s="135"/>
      <c r="AJ64" s="135"/>
      <c r="AK64" s="135"/>
      <c r="AL64" s="152"/>
      <c r="AM64" s="140" t="str">
        <f>IFERROR(IF(BG64="","",HYPERLINK(BG64,AM$1)),"")</f>
        <v>도면_단면dwg</v>
      </c>
      <c r="AN64" s="140" t="str">
        <f>IFERROR(IF(BH64="","",HYPERLINK(BH64,AN$1)),"")</f>
        <v/>
      </c>
      <c r="AO64" s="140" t="str">
        <f>IFERROR(IF(BI64="","",HYPERLINK(BI64,AO$1)),"")</f>
        <v/>
      </c>
      <c r="AP64" s="140" t="str">
        <f>IFERROR(IF(BJ64="","",HYPERLINK(BJ64,AP$1)),"")</f>
        <v/>
      </c>
      <c r="AQ64" s="140" t="str">
        <f>IFERROR(IF(BK64="","",HYPERLINK(BK64,AQ$1)),"")</f>
        <v/>
      </c>
      <c r="AR64" s="140" t="str">
        <f>IFERROR(IF(BL64="","",HYPERLINK(BL64,AR$1)),"")</f>
        <v/>
      </c>
      <c r="AS64" s="140" t="str">
        <f>IFERROR(IF(BM64="","",HYPERLINK(BM64,AS$1)),"")</f>
        <v/>
      </c>
      <c r="AT64" s="140" t="str">
        <f>IFERROR(IF(BN64="","",HYPERLINK(BN64,AT$1)),"")</f>
        <v/>
      </c>
      <c r="AU64" s="141" t="str">
        <f>IFERROR(IF(BO64="","",HYPERLINK(BO64,AU$1)),"")</f>
        <v>리플렛</v>
      </c>
      <c r="AV64" s="140" t="str">
        <f>IFERROR(IF(BP64="","",HYPERLINK(BP64,AV$1)),"")</f>
        <v/>
      </c>
      <c r="AX64" s="130" t="e">
        <f t="array" ref="AX64">INDEX(AL성적Data!AF:AF,MATCH(1,(AL성적Data!A:A=DB!A64)*(AL성적Data!AC:AC="TW"),0))</f>
        <v>#N/A</v>
      </c>
      <c r="AY64" s="130" t="e">
        <f t="array" ref="AY64">INDEX(AL성적Data!AF:AF,MATCH(1,(AL성적Data!A:A=DB!A64)*(AL성적Data!AC:AC="TA"),0))</f>
        <v>#N/A</v>
      </c>
      <c r="AZ64" s="130" t="str">
        <f t="array" ref="AZ64">INDEX(AL성적Data!AF:AF,MATCH(1,(AL성적Data!A:A=DB!A64)*(AL성적Data!AC:AC="WA"),0))</f>
        <v>http://www.lxhausys.co.kr/popup/rn/download/downloadPopup.jsp?from=alwindow&amp;uu=/upload/alwindow/data/WA-E9-ACW(S-Facade)-334FGEE2R5.pdf</v>
      </c>
      <c r="BA64" s="130"/>
      <c r="BB64" s="130"/>
      <c r="BC64" s="130" t="e">
        <f>INDEX(AL성적Data!AF:AF,MATCH(1,(AL성적Data!A:A=DB!A64)*(AL성적Data!AC:AC="DA2"),0))</f>
        <v>#N/A</v>
      </c>
      <c r="BD64" s="130"/>
      <c r="BE64" s="130"/>
      <c r="BF64" s="130"/>
      <c r="BG64" s="135" t="str">
        <f>IF(VLOOKUP($C64,AL제품Data!$A$2:$AL$200,28,0)="","",VLOOKUP($C64,AL제품Data!$A$2:$AL$200,28,0))</f>
        <v>http://www.lxhausys.co.kr/popup/rn/download/downloadPopup.jsp?from=alwindow&amp;uu=/upload/alwindow/data/E9-ACW(S-Facade)_SEC.dwg</v>
      </c>
      <c r="BH64" s="135"/>
      <c r="BI64" s="135" t="str">
        <f>IF(VLOOKUP($C64,AL제품Data!$A$2:$AL$100,30,0)="","",VLOOKUP($C64,AL제품Data!$A$2:$AL$100,30,0))</f>
        <v/>
      </c>
      <c r="BJ64" s="135"/>
      <c r="BK64" s="135"/>
      <c r="BL64" s="135"/>
      <c r="BM64" s="135"/>
      <c r="BN64" s="135"/>
      <c r="BO64" s="135" t="str">
        <f>IF(VLOOKUP($C64,AL제품Data!$A$2:$AL$100,36,0)="","",VLOOKUP($C64,AL제품Data!$A$2:$AL$100,36,0))</f>
        <v>http://www.lxhausys.co.kr/popup/rn/download/downloadPopup.jsp?from=alwindow&amp;uu=/upload/alwindow/data/E9-ACW(S-Facade)_REFLET.pdf</v>
      </c>
      <c r="BP64" s="135"/>
      <c r="BQ64" s="135" t="str">
        <f>IF(VLOOKUP($C64,AL제품Data!$A$2:$AL$100,38,0)="","",VLOOKUP($C64,AL제품Data!$A$2:$AL$100,38,0))</f>
        <v>http://www.lxhausys.co.kr/popup/rn/download/downloadPopup.jsp?from=alwindow&amp;uu=/upload/alwindow/data/E9-ACW(S-Facade)_SPEC.docx</v>
      </c>
      <c r="BR64" s="130"/>
      <c r="BS64" s="130"/>
    </row>
    <row r="65" spans="1:71" s="112" customFormat="1" ht="20.25" customHeight="1" thickBot="1">
      <c r="A65" s="130" t="s">
        <v>989</v>
      </c>
      <c r="B65" s="158">
        <v>3</v>
      </c>
      <c r="C65" s="132" t="s">
        <v>985</v>
      </c>
      <c r="D65" s="133" t="str">
        <f>VLOOKUP($C65,AL제품Data!$A$2:$K$117,2,0)</f>
        <v>AL</v>
      </c>
      <c r="E65" s="133" t="str">
        <f>VLOOKUP($C65,AL제품Data!$A$2:$K$300,3,0)</f>
        <v>실내면,발코니면</v>
      </c>
      <c r="F65" s="133" t="str">
        <f>VLOOKUP($C65,AL제품Data!$A$2:$K$300,4,0)</f>
        <v>Curtain Wall(커튼월)</v>
      </c>
      <c r="G65" s="133" t="str">
        <f>VLOOKUP($C65,AL제품Data!$A$2:$K$300,5,0)</f>
        <v>커튼월</v>
      </c>
      <c r="H65" s="133" t="str">
        <f>VLOOKUP($C65,AL제품Data!$A$2:$K$300,6,0)</f>
        <v>Eurosystem9 AL</v>
      </c>
      <c r="I65" s="133" t="str">
        <f>VLOOKUP($C65,AL제품Data!$A$2:$K$300,7,0)</f>
        <v>유로시스템9 알루미늄</v>
      </c>
      <c r="J65" s="133" t="str">
        <f>VLOOKUP($C65,AL제품Data!$A$2:$K$300,8,0)</f>
        <v>커튼월</v>
      </c>
      <c r="K65" s="133" t="str">
        <f>VLOOKUP($C65,AL제품Data!$A$2:$K$300,9,0)</f>
        <v/>
      </c>
      <c r="L65" s="133" t="str">
        <f>VLOOKUP($C65,AL제품Data!$A$2:$K$300,10,0)</f>
        <v>입면분할가능</v>
      </c>
      <c r="M65" s="133" t="str">
        <f>VLOOKUP($C65,AL제품Data!$A$2:$K$300,11,0)</f>
        <v>전체</v>
      </c>
      <c r="N65" s="134" t="str">
        <f>IFERROR(VLOOKUP($C65,AL제품Data!$A$2:$K$117,12,0),"")</f>
        <v/>
      </c>
      <c r="O65" s="130" t="str">
        <f>IF(VLOOKUP($A65,AL성적Data!$A$2:$AB$309,7,0)=0,"",VLOOKUP($A65,AL성적Data!$A$2:$AB$309,7,0))</f>
        <v>24mm(5일반+14아르곤+5수퍼로이)</v>
      </c>
      <c r="P65" s="135" t="str">
        <f>IF(VLOOKUP($A65,AL성적Data!$A$2:$AB$309,8,0)=0,"",VLOOKUP($A65,AL성적Data!$A$2:$AB$309,8,0))</f>
        <v/>
      </c>
      <c r="Q65" s="135" t="str">
        <f>IF(VLOOKUP($A65,AL성적Data!$A$2:$AB$309,9,0)=0,"",VLOOKUP($A65,AL성적Data!$A$2:$AB$309,9,0))</f>
        <v/>
      </c>
      <c r="R65" s="136" t="str">
        <f>IF(VLOOKUP($A65,AL성적Data!$A$2:$AB$309,10,0)=0,"",VLOOKUP($A65,AL성적Data!$A$2:$AB$309,10,0))</f>
        <v/>
      </c>
      <c r="S65" s="137" t="str">
        <f t="array" ref="S65">IFERROR(INDEX(AL성적Data!K:K,MATCH(1,(AL성적Data!A:A=DB!A65)*(AL성적Data!AC:AC="TW"),0)),"")</f>
        <v/>
      </c>
      <c r="T65" s="138" t="str">
        <f t="array" ref="T65">IFERROR(INDEX(AL성적Data!M:M,MATCH(1,(AL성적Data!A:A=DB!A65)*(AL성적Data!AC:AC="TW"),0)),"")</f>
        <v/>
      </c>
      <c r="U65" s="137" t="str">
        <f t="array" ref="U65">IFERROR(INDEX(AL성적Data!N:N,MATCH(1,(AL성적Data!A:A=DB!A65)*(AL성적Data!AC:AC="TW"),0)),"")</f>
        <v/>
      </c>
      <c r="V65" s="137">
        <f t="array" ref="V65">IFERROR(INDEX(AL성적Data!O:O,MATCH(1,(AL성적Data!A:A=DB!A65)*(AL성적Data!AC:AC="TA"),0)),"")</f>
        <v>1.4590000000000001</v>
      </c>
      <c r="W65" s="137" t="str">
        <f t="array" ref="W65">IFERROR(IF(INDEX(AL성적Data!Q:Q,MATCH(1,(AL성적Data!A:A=DB!A65)*(AL성적Data!AC:AC="WA"),0))=0,"",INDEX(AL성적Data!Q:Q,MATCH(1,(AL성적Data!A:A=DB!A65)*(AL성적Data!AC:AC="WA"),0))),"")</f>
        <v/>
      </c>
      <c r="X65" s="137" t="str">
        <f t="array" ref="X65">IFERROR(IF(INDEX(AL성적Data!R:R,MATCH(1,(AL성적Data!A:A=DB!A65)*(AL성적Data!AC:AC="WA"),0))=0,"",INDEX(AL성적Data!R:R,MATCH(1,(AL성적Data!A:A=DB!A65)*(AL성적Data!AC:AC="WA"),0))),"")</f>
        <v/>
      </c>
      <c r="Y65" s="137" t="str">
        <f t="array" ref="Y65">IFERROR(IF(INDEX(AL성적Data!S:S,MATCH(1,(AL성적Data!A:A=DB!A65)*(AL성적Data!AC:AC="WA"),0))=0,"",INDEX(AL성적Data!S:S,MATCH(1,(AL성적Data!A:A=DB!A65)*(AL성적Data!AC:AC="WA"),0))),"")</f>
        <v/>
      </c>
      <c r="Z65" s="137"/>
      <c r="AA65" s="137"/>
      <c r="AB65" s="137"/>
      <c r="AC65" s="137"/>
      <c r="AD65" s="139"/>
      <c r="AE65" s="150" t="str">
        <f>IFERROR(HYPERLINK(AX65,AE$1),"")</f>
        <v/>
      </c>
      <c r="AF65" s="151" t="str">
        <f>IFERROR(HYPERLINK(AY65,AF$1),"")</f>
        <v>성적서_단열</v>
      </c>
      <c r="AG65" s="151" t="str">
        <f>IFERROR(HYPERLINK(AZ65,AG$1),"")</f>
        <v/>
      </c>
      <c r="AH65" s="135"/>
      <c r="AI65" s="135"/>
      <c r="AJ65" s="135"/>
      <c r="AK65" s="135"/>
      <c r="AL65" s="152"/>
      <c r="AM65" s="140" t="str">
        <f>IFERROR(IF(BG65="","",HYPERLINK(BG65,AM$1)),"")</f>
        <v>도면_단면dwg</v>
      </c>
      <c r="AN65" s="140" t="str">
        <f>IFERROR(IF(BH65="","",HYPERLINK(BH65,AN$1)),"")</f>
        <v/>
      </c>
      <c r="AO65" s="140" t="str">
        <f>IFERROR(IF(BI65="","",HYPERLINK(BI65,AO$1)),"")</f>
        <v/>
      </c>
      <c r="AP65" s="140" t="str">
        <f>IFERROR(IF(BJ65="","",HYPERLINK(BJ65,AP$1)),"")</f>
        <v/>
      </c>
      <c r="AQ65" s="140" t="str">
        <f>IFERROR(IF(BK65="","",HYPERLINK(BK65,AQ$1)),"")</f>
        <v/>
      </c>
      <c r="AR65" s="140" t="str">
        <f>IFERROR(IF(BL65="","",HYPERLINK(BL65,AR$1)),"")</f>
        <v/>
      </c>
      <c r="AS65" s="140" t="str">
        <f>IFERROR(IF(BM65="","",HYPERLINK(BM65,AS$1)),"")</f>
        <v/>
      </c>
      <c r="AT65" s="140" t="str">
        <f>IFERROR(IF(BN65="","",HYPERLINK(BN65,AT$1)),"")</f>
        <v/>
      </c>
      <c r="AU65" s="141" t="str">
        <f>IFERROR(IF(BO65="","",HYPERLINK(BO65,AU$1)),"")</f>
        <v>리플렛</v>
      </c>
      <c r="AV65" s="140" t="str">
        <f>IFERROR(IF(BP65="","",HYPERLINK(BP65,AV$1)),"")</f>
        <v/>
      </c>
      <c r="AX65" s="130" t="e">
        <f t="array" ref="AX65">INDEX(AL성적Data!AF:AF,MATCH(1,(AL성적Data!A:A=DB!A65)*(AL성적Data!AC:AC="TW"),0))</f>
        <v>#N/A</v>
      </c>
      <c r="AY65" s="130" t="str">
        <f t="array" ref="AY65">INDEX(AL성적Data!AF:AF,MATCH(1,(AL성적Data!A:A=DB!A65)*(AL성적Data!AC:AC="TA"),0))</f>
        <v>http://www.lxhausys.co.kr/popup/rn/download/downloadPopup.jsp?from=alwindow&amp;uu=/upload/alwindow/data/TA-E9-ACW(S-Facade)-224FFGE1R5.pdf</v>
      </c>
      <c r="AZ65" s="130" t="e">
        <f t="array" ref="AZ65">INDEX(AL성적Data!AF:AF,MATCH(1,(AL성적Data!A:A=DB!A65)*(AL성적Data!AC:AC="WA"),0))</f>
        <v>#N/A</v>
      </c>
      <c r="BA65" s="130"/>
      <c r="BB65" s="130"/>
      <c r="BC65" s="130" t="e">
        <f>INDEX(AL성적Data!AF:AF,MATCH(1,(AL성적Data!A:A=DB!A65)*(AL성적Data!AC:AC="DA2"),0))</f>
        <v>#N/A</v>
      </c>
      <c r="BD65" s="130"/>
      <c r="BE65" s="130"/>
      <c r="BF65" s="130"/>
      <c r="BG65" s="135" t="str">
        <f>IF(VLOOKUP($C65,AL제품Data!$A$2:$AL$200,28,0)="","",VLOOKUP($C65,AL제품Data!$A$2:$AL$200,28,0))</f>
        <v>http://www.lxhausys.co.kr/popup/rn/download/downloadPopup.jsp?from=alwindow&amp;uu=/upload/alwindow/data/E9-ACW(S-Facade)_SEC.dwg</v>
      </c>
      <c r="BH65" s="135"/>
      <c r="BI65" s="135" t="str">
        <f>IF(VLOOKUP($C65,AL제품Data!$A$2:$AL$100,30,0)="","",VLOOKUP($C65,AL제품Data!$A$2:$AL$100,30,0))</f>
        <v/>
      </c>
      <c r="BJ65" s="135"/>
      <c r="BK65" s="135"/>
      <c r="BL65" s="135"/>
      <c r="BM65" s="135"/>
      <c r="BN65" s="135"/>
      <c r="BO65" s="135" t="str">
        <f>IF(VLOOKUP($C65,AL제품Data!$A$2:$AL$100,36,0)="","",VLOOKUP($C65,AL제품Data!$A$2:$AL$100,36,0))</f>
        <v>http://www.lxhausys.co.kr/popup/rn/download/downloadPopup.jsp?from=alwindow&amp;uu=/upload/alwindow/data/E9-ACW(S-Facade)_REFLET.pdf</v>
      </c>
      <c r="BP65" s="135"/>
      <c r="BQ65" s="135" t="str">
        <f>IF(VLOOKUP($C65,AL제품Data!$A$2:$AL$100,38,0)="","",VLOOKUP($C65,AL제품Data!$A$2:$AL$100,38,0))</f>
        <v>http://www.lxhausys.co.kr/popup/rn/download/downloadPopup.jsp?from=alwindow&amp;uu=/upload/alwindow/data/E9-ACW(S-Facade)_SPEC.docx</v>
      </c>
      <c r="BR65" s="130"/>
      <c r="BS65" s="130"/>
    </row>
    <row r="66" spans="1:71" s="112" customFormat="1" ht="20.25" customHeight="1" thickBot="1">
      <c r="A66" s="130" t="s">
        <v>990</v>
      </c>
      <c r="B66" s="158">
        <v>4</v>
      </c>
      <c r="C66" s="132" t="s">
        <v>985</v>
      </c>
      <c r="D66" s="133" t="str">
        <f>VLOOKUP($C66,AL제품Data!$A$2:$K$117,2,0)</f>
        <v>AL</v>
      </c>
      <c r="E66" s="133" t="str">
        <f>VLOOKUP($C66,AL제품Data!$A$2:$K$300,3,0)</f>
        <v>실내면,발코니면</v>
      </c>
      <c r="F66" s="133" t="str">
        <f>VLOOKUP($C66,AL제품Data!$A$2:$K$300,4,0)</f>
        <v>Curtain Wall(커튼월)</v>
      </c>
      <c r="G66" s="133" t="str">
        <f>VLOOKUP($C66,AL제품Data!$A$2:$K$300,5,0)</f>
        <v>커튼월</v>
      </c>
      <c r="H66" s="133" t="str">
        <f>VLOOKUP($C66,AL제품Data!$A$2:$K$300,6,0)</f>
        <v>Eurosystem9 AL</v>
      </c>
      <c r="I66" s="133" t="str">
        <f>VLOOKUP($C66,AL제품Data!$A$2:$K$300,7,0)</f>
        <v>유로시스템9 알루미늄</v>
      </c>
      <c r="J66" s="133" t="str">
        <f>VLOOKUP($C66,AL제품Data!$A$2:$K$300,8,0)</f>
        <v>커튼월</v>
      </c>
      <c r="K66" s="133" t="str">
        <f>VLOOKUP($C66,AL제품Data!$A$2:$K$300,9,0)</f>
        <v/>
      </c>
      <c r="L66" s="133" t="str">
        <f>VLOOKUP($C66,AL제품Data!$A$2:$K$300,10,0)</f>
        <v>입면분할가능</v>
      </c>
      <c r="M66" s="133" t="str">
        <f>VLOOKUP($C66,AL제품Data!$A$2:$K$300,11,0)</f>
        <v>전체</v>
      </c>
      <c r="N66" s="134" t="str">
        <f>IFERROR(VLOOKUP($C66,AL제품Data!$A$2:$K$117,12,0),"")</f>
        <v/>
      </c>
      <c r="O66" s="130" t="str">
        <f>IF(VLOOKUP($A66,AL성적Data!$A$2:$AB$309,7,0)=0,"",VLOOKUP($A66,AL성적Data!$A$2:$AB$309,7,0))</f>
        <v>24mm(6일반+12아르곤+6수퍼로이)</v>
      </c>
      <c r="P66" s="135" t="str">
        <f>IF(VLOOKUP($A66,AL성적Data!$A$2:$AB$309,8,0)=0,"",VLOOKUP($A66,AL성적Data!$A$2:$AB$309,8,0))</f>
        <v/>
      </c>
      <c r="Q66" s="135" t="str">
        <f>IF(VLOOKUP($A66,AL성적Data!$A$2:$AB$309,9,0)=0,"",VLOOKUP($A66,AL성적Data!$A$2:$AB$309,9,0))</f>
        <v/>
      </c>
      <c r="R66" s="136" t="str">
        <f>IF(VLOOKUP($A66,AL성적Data!$A$2:$AB$309,10,0)=0,"",VLOOKUP($A66,AL성적Data!$A$2:$AB$309,10,0))</f>
        <v/>
      </c>
      <c r="S66" s="137" t="str">
        <f t="array" ref="S66">IFERROR(INDEX(AL성적Data!K:K,MATCH(1,(AL성적Data!A:A=DB!A66)*(AL성적Data!AC:AC="TW"),0)),"")</f>
        <v/>
      </c>
      <c r="T66" s="138" t="str">
        <f t="array" ref="T66">IFERROR(INDEX(AL성적Data!M:M,MATCH(1,(AL성적Data!A:A=DB!A66)*(AL성적Data!AC:AC="TW"),0)),"")</f>
        <v/>
      </c>
      <c r="U66" s="137" t="str">
        <f t="array" ref="U66">IFERROR(INDEX(AL성적Data!N:N,MATCH(1,(AL성적Data!A:A=DB!A66)*(AL성적Data!AC:AC="TW"),0)),"")</f>
        <v/>
      </c>
      <c r="V66" s="137">
        <f t="array" ref="V66">IFERROR(INDEX(AL성적Data!O:O,MATCH(1,(AL성적Data!A:A=DB!A66)*(AL성적Data!AC:AC="TA"),0)),"")</f>
        <v>1.58</v>
      </c>
      <c r="W66" s="137" t="str">
        <f t="array" ref="W66">IFERROR(IF(INDEX(AL성적Data!Q:Q,MATCH(1,(AL성적Data!A:A=DB!A66)*(AL성적Data!AC:AC="WA"),0))=0,"",INDEX(AL성적Data!Q:Q,MATCH(1,(AL성적Data!A:A=DB!A66)*(AL성적Data!AC:AC="WA"),0))),"")</f>
        <v/>
      </c>
      <c r="X66" s="137" t="str">
        <f t="array" ref="X66">IFERROR(IF(INDEX(AL성적Data!R:R,MATCH(1,(AL성적Data!A:A=DB!A66)*(AL성적Data!AC:AC="WA"),0))=0,"",INDEX(AL성적Data!R:R,MATCH(1,(AL성적Data!A:A=DB!A66)*(AL성적Data!AC:AC="WA"),0))),"")</f>
        <v/>
      </c>
      <c r="Y66" s="137" t="str">
        <f t="array" ref="Y66">IFERROR(IF(INDEX(AL성적Data!S:S,MATCH(1,(AL성적Data!A:A=DB!A66)*(AL성적Data!AC:AC="WA"),0))=0,"",INDEX(AL성적Data!S:S,MATCH(1,(AL성적Data!A:A=DB!A66)*(AL성적Data!AC:AC="WA"),0))),"")</f>
        <v/>
      </c>
      <c r="Z66" s="137"/>
      <c r="AA66" s="137"/>
      <c r="AB66" s="137"/>
      <c r="AC66" s="137"/>
      <c r="AD66" s="139"/>
      <c r="AE66" s="150" t="str">
        <f>IFERROR(HYPERLINK(AX66,AE$1),"")</f>
        <v/>
      </c>
      <c r="AF66" s="151" t="str">
        <f>IFERROR(HYPERLINK(AY66,AF$1),"")</f>
        <v>성적서_단열</v>
      </c>
      <c r="AG66" s="151" t="str">
        <f>IFERROR(HYPERLINK(AZ66,AG$1),"")</f>
        <v/>
      </c>
      <c r="AH66" s="135"/>
      <c r="AI66" s="135"/>
      <c r="AJ66" s="135"/>
      <c r="AK66" s="135"/>
      <c r="AL66" s="152"/>
      <c r="AM66" s="140" t="str">
        <f>IFERROR(IF(BG66="","",HYPERLINK(BG66,AM$1)),"")</f>
        <v>도면_단면dwg</v>
      </c>
      <c r="AN66" s="140" t="str">
        <f>IFERROR(IF(BH66="","",HYPERLINK(BH66,AN$1)),"")</f>
        <v/>
      </c>
      <c r="AO66" s="140" t="str">
        <f>IFERROR(IF(BI66="","",HYPERLINK(BI66,AO$1)),"")</f>
        <v/>
      </c>
      <c r="AP66" s="140" t="str">
        <f>IFERROR(IF(BJ66="","",HYPERLINK(BJ66,AP$1)),"")</f>
        <v/>
      </c>
      <c r="AQ66" s="140" t="str">
        <f>IFERROR(IF(BK66="","",HYPERLINK(BK66,AQ$1)),"")</f>
        <v/>
      </c>
      <c r="AR66" s="140" t="str">
        <f>IFERROR(IF(BL66="","",HYPERLINK(BL66,AR$1)),"")</f>
        <v/>
      </c>
      <c r="AS66" s="140" t="str">
        <f>IFERROR(IF(BM66="","",HYPERLINK(BM66,AS$1)),"")</f>
        <v/>
      </c>
      <c r="AT66" s="140" t="str">
        <f>IFERROR(IF(BN66="","",HYPERLINK(BN66,AT$1)),"")</f>
        <v/>
      </c>
      <c r="AU66" s="141" t="str">
        <f>IFERROR(IF(BO66="","",HYPERLINK(BO66,AU$1)),"")</f>
        <v>리플렛</v>
      </c>
      <c r="AV66" s="140" t="str">
        <f>IFERROR(IF(BP66="","",HYPERLINK(BP66,AV$1)),"")</f>
        <v/>
      </c>
      <c r="AX66" s="130" t="e">
        <f t="array" ref="AX66">INDEX(AL성적Data!AF:AF,MATCH(1,(AL성적Data!A:A=DB!A66)*(AL성적Data!AC:AC="TW"),0))</f>
        <v>#N/A</v>
      </c>
      <c r="AY66" s="130" t="str">
        <f t="array" ref="AY66">INDEX(AL성적Data!AF:AF,MATCH(1,(AL성적Data!A:A=DB!A66)*(AL성적Data!AC:AC="TA"),0))</f>
        <v>http://www.lxhausys.co.kr/popup/rn/download/downloadPopup.jsp?from=alwindow&amp;uu=/upload/alwindow/data/TA-E9-ACW(S-Facade)-224FFGE1R6.pdf</v>
      </c>
      <c r="AZ66" s="130" t="e">
        <f t="array" ref="AZ66">INDEX(AL성적Data!AF:AF,MATCH(1,(AL성적Data!A:A=DB!A66)*(AL성적Data!AC:AC="WA"),0))</f>
        <v>#N/A</v>
      </c>
      <c r="BA66" s="130"/>
      <c r="BB66" s="130"/>
      <c r="BC66" s="130" t="s">
        <v>1026</v>
      </c>
      <c r="BD66" s="130"/>
      <c r="BE66" s="130"/>
      <c r="BF66" s="130"/>
      <c r="BG66" s="135" t="str">
        <f>IF(VLOOKUP($C66,AL제품Data!$A$2:$AL$200,28,0)="","",VLOOKUP($C66,AL제품Data!$A$2:$AL$200,28,0))</f>
        <v>http://www.lxhausys.co.kr/popup/rn/download/downloadPopup.jsp?from=alwindow&amp;uu=/upload/alwindow/data/E9-ACW(S-Facade)_SEC.dwg</v>
      </c>
      <c r="BH66" s="135"/>
      <c r="BI66" s="135" t="str">
        <f>IF(VLOOKUP($C66,AL제품Data!$A$2:$AL$100,30,0)="","",VLOOKUP($C66,AL제품Data!$A$2:$AL$100,30,0))</f>
        <v/>
      </c>
      <c r="BJ66" s="135"/>
      <c r="BK66" s="135"/>
      <c r="BL66" s="135"/>
      <c r="BM66" s="135"/>
      <c r="BN66" s="135"/>
      <c r="BO66" s="135" t="str">
        <f>IF(VLOOKUP($C66,AL제품Data!$A$2:$AL$100,36,0)="","",VLOOKUP($C66,AL제품Data!$A$2:$AL$100,36,0))</f>
        <v>http://www.lxhausys.co.kr/popup/rn/download/downloadPopup.jsp?from=alwindow&amp;uu=/upload/alwindow/data/E9-ACW(S-Facade)_REFLET.pdf</v>
      </c>
      <c r="BP66" s="135"/>
      <c r="BQ66" s="135" t="str">
        <f>IF(VLOOKUP($C66,AL제품Data!$A$2:$AL$100,38,0)="","",VLOOKUP($C66,AL제품Data!$A$2:$AL$100,38,0))</f>
        <v>http://www.lxhausys.co.kr/popup/rn/download/downloadPopup.jsp?from=alwindow&amp;uu=/upload/alwindow/data/E9-ACW(S-Facade)_SPEC.docx</v>
      </c>
      <c r="BR66" s="130"/>
      <c r="BS66" s="130"/>
    </row>
    <row r="67" spans="1:71" s="112" customFormat="1" ht="20.25" customHeight="1" thickBot="1">
      <c r="A67" s="130" t="s">
        <v>991</v>
      </c>
      <c r="B67" s="158">
        <v>5</v>
      </c>
      <c r="C67" s="132" t="s">
        <v>985</v>
      </c>
      <c r="D67" s="133" t="str">
        <f>VLOOKUP($C67,AL제품Data!$A$2:$K$117,2,0)</f>
        <v>AL</v>
      </c>
      <c r="E67" s="133" t="str">
        <f>VLOOKUP($C67,AL제품Data!$A$2:$K$300,3,0)</f>
        <v>실내면,발코니면</v>
      </c>
      <c r="F67" s="133" t="str">
        <f>VLOOKUP($C67,AL제품Data!$A$2:$K$300,4,0)</f>
        <v>Curtain Wall(커튼월)</v>
      </c>
      <c r="G67" s="133" t="str">
        <f>VLOOKUP($C67,AL제품Data!$A$2:$K$300,5,0)</f>
        <v>커튼월</v>
      </c>
      <c r="H67" s="133" t="str">
        <f>VLOOKUP($C67,AL제품Data!$A$2:$K$300,6,0)</f>
        <v>Eurosystem9 AL</v>
      </c>
      <c r="I67" s="133" t="str">
        <f>VLOOKUP($C67,AL제품Data!$A$2:$K$300,7,0)</f>
        <v>유로시스템9 알루미늄</v>
      </c>
      <c r="J67" s="133" t="str">
        <f>VLOOKUP($C67,AL제품Data!$A$2:$K$300,8,0)</f>
        <v>커튼월</v>
      </c>
      <c r="K67" s="133" t="str">
        <f>VLOOKUP($C67,AL제품Data!$A$2:$K$300,9,0)</f>
        <v/>
      </c>
      <c r="L67" s="133" t="str">
        <f>VLOOKUP($C67,AL제품Data!$A$2:$K$300,10,0)</f>
        <v>입면분할가능</v>
      </c>
      <c r="M67" s="133" t="str">
        <f>VLOOKUP($C67,AL제품Data!$A$2:$K$300,11,0)</f>
        <v>전체</v>
      </c>
      <c r="N67" s="134" t="str">
        <f>IFERROR(VLOOKUP($C67,AL제품Data!$A$2:$K$117,12,0),"")</f>
        <v/>
      </c>
      <c r="O67" s="130" t="str">
        <f>IF(VLOOKUP($A67,AL성적Data!$A$2:$AB$309,7,0)=0,"",VLOOKUP($A67,AL성적Data!$A$2:$AB$309,7,0))</f>
        <v>24mm(6일반+12아르곤+6수퍼로이)</v>
      </c>
      <c r="P67" s="135" t="str">
        <f>IF(VLOOKUP($A67,AL성적Data!$A$2:$AB$309,8,0)=0,"",VLOOKUP($A67,AL성적Data!$A$2:$AB$309,8,0))</f>
        <v/>
      </c>
      <c r="Q67" s="135" t="str">
        <f>IF(VLOOKUP($A67,AL성적Data!$A$2:$AB$309,9,0)=0,"",VLOOKUP($A67,AL성적Data!$A$2:$AB$309,9,0))</f>
        <v/>
      </c>
      <c r="R67" s="136" t="str">
        <f>IF(VLOOKUP($A67,AL성적Data!$A$2:$AB$309,10,0)=0,"",VLOOKUP($A67,AL성적Data!$A$2:$AB$309,10,0))</f>
        <v/>
      </c>
      <c r="S67" s="137" t="str">
        <f t="array" ref="S67">IFERROR(INDEX(AL성적Data!K:K,MATCH(1,(AL성적Data!A:A=DB!A67)*(AL성적Data!AC:AC="TW"),0)),"")</f>
        <v/>
      </c>
      <c r="T67" s="138" t="str">
        <f t="array" ref="T67">IFERROR(INDEX(AL성적Data!M:M,MATCH(1,(AL성적Data!A:A=DB!A67)*(AL성적Data!AC:AC="TW"),0)),"")</f>
        <v/>
      </c>
      <c r="U67" s="137" t="str">
        <f t="array" ref="U67">IFERROR(INDEX(AL성적Data!N:N,MATCH(1,(AL성적Data!A:A=DB!A67)*(AL성적Data!AC:AC="TW"),0)),"")</f>
        <v/>
      </c>
      <c r="V67" s="137" t="str">
        <f t="array" ref="V67">IFERROR(INDEX(AL성적Data!O:O,MATCH(1,(AL성적Data!A:A=DB!A67)*(AL성적Data!AC:AC="TA"),0)),"")</f>
        <v/>
      </c>
      <c r="W67" s="137" t="str">
        <f t="array" ref="W67">IFERROR(IF(INDEX(AL성적Data!Q:Q,MATCH(1,(AL성적Data!A:A=DB!A67)*(AL성적Data!AC:AC="WA"),0))=0,"",INDEX(AL성적Data!Q:Q,MATCH(1,(AL성적Data!A:A=DB!A67)*(AL성적Data!AC:AC="WA"),0))),"")</f>
        <v>1등급</v>
      </c>
      <c r="X67" s="137" t="str">
        <f t="array" ref="X67">IFERROR(IF(INDEX(AL성적Data!R:R,MATCH(1,(AL성적Data!A:A=DB!A67)*(AL성적Data!AC:AC="WA"),0))=0,"",INDEX(AL성적Data!R:R,MATCH(1,(AL성적Data!A:A=DB!A67)*(AL성적Data!AC:AC="WA"),0))),"")</f>
        <v/>
      </c>
      <c r="Y67" s="137" t="str">
        <f t="array" ref="Y67">IFERROR(IF(INDEX(AL성적Data!S:S,MATCH(1,(AL성적Data!A:A=DB!A67)*(AL성적Data!AC:AC="WA"),0))=0,"",INDEX(AL성적Data!S:S,MATCH(1,(AL성적Data!A:A=DB!A67)*(AL성적Data!AC:AC="WA"),0))),"")</f>
        <v/>
      </c>
      <c r="Z67" s="137"/>
      <c r="AA67" s="137"/>
      <c r="AB67" s="137"/>
      <c r="AC67" s="137"/>
      <c r="AD67" s="139"/>
      <c r="AE67" s="150" t="str">
        <f>IFERROR(HYPERLINK(AX67,AE$1),"")</f>
        <v/>
      </c>
      <c r="AF67" s="151" t="str">
        <f>IFERROR(HYPERLINK(AY67,AF$1),"")</f>
        <v/>
      </c>
      <c r="AG67" s="151" t="str">
        <f>IFERROR(HYPERLINK(AZ67,AG$1),"")</f>
        <v>성적서_역학</v>
      </c>
      <c r="AH67" s="135"/>
      <c r="AI67" s="135"/>
      <c r="AJ67" s="135"/>
      <c r="AK67" s="135"/>
      <c r="AL67" s="152"/>
      <c r="AM67" s="140" t="str">
        <f>IFERROR(IF(BG67="","",HYPERLINK(BG67,AM$1)),"")</f>
        <v>도면_단면dwg</v>
      </c>
      <c r="AN67" s="140" t="str">
        <f>IFERROR(IF(BH67="","",HYPERLINK(BH67,AN$1)),"")</f>
        <v/>
      </c>
      <c r="AO67" s="140" t="str">
        <f>IFERROR(IF(BI67="","",HYPERLINK(BI67,AO$1)),"")</f>
        <v/>
      </c>
      <c r="AP67" s="140" t="str">
        <f>IFERROR(IF(BJ67="","",HYPERLINK(BJ67,AP$1)),"")</f>
        <v/>
      </c>
      <c r="AQ67" s="140" t="str">
        <f>IFERROR(IF(BK67="","",HYPERLINK(BK67,AQ$1)),"")</f>
        <v/>
      </c>
      <c r="AR67" s="140" t="str">
        <f>IFERROR(IF(BL67="","",HYPERLINK(BL67,AR$1)),"")</f>
        <v/>
      </c>
      <c r="AS67" s="140" t="str">
        <f>IFERROR(IF(BM67="","",HYPERLINK(BM67,AS$1)),"")</f>
        <v/>
      </c>
      <c r="AT67" s="140" t="str">
        <f>IFERROR(IF(BN67="","",HYPERLINK(BN67,AT$1)),"")</f>
        <v/>
      </c>
      <c r="AU67" s="141" t="str">
        <f>IFERROR(IF(BO67="","",HYPERLINK(BO67,AU$1)),"")</f>
        <v>리플렛</v>
      </c>
      <c r="AV67" s="140" t="str">
        <f>IFERROR(IF(BP67="","",HYPERLINK(BP67,AV$1)),"")</f>
        <v/>
      </c>
      <c r="AX67" s="130" t="e">
        <f t="array" ref="AX67">INDEX(AL성적Data!AF:AF,MATCH(1,(AL성적Data!A:A=DB!A67)*(AL성적Data!AC:AC="TW"),0))</f>
        <v>#N/A</v>
      </c>
      <c r="AY67" s="130" t="e">
        <f t="array" ref="AY67">INDEX(AL성적Data!AF:AF,MATCH(1,(AL성적Data!A:A=DB!A67)*(AL성적Data!AC:AC="TA"),0))</f>
        <v>#N/A</v>
      </c>
      <c r="AZ67" s="130" t="str">
        <f t="array" ref="AZ67">INDEX(AL성적Data!AF:AF,MATCH(1,(AL성적Data!A:A=DB!A67)*(AL성적Data!AC:AC="WA"),0))</f>
        <v>http://www.lxhausys.co.kr/popup/rn/download/downloadPopup.jsp?from=alwindow&amp;uu=/upload/alwindow/data/WA-E9-ACW(S-Facade)-224FFGE1R6.pdf</v>
      </c>
      <c r="BA67" s="130"/>
      <c r="BB67" s="130"/>
      <c r="BC67" s="130" t="e">
        <f>INDEX(AL성적Data!AF:AF,MATCH(1,(AL성적Data!A:A=DB!A67)*(AL성적Data!AC:AC="DA2"),0))</f>
        <v>#N/A</v>
      </c>
      <c r="BD67" s="130"/>
      <c r="BE67" s="130"/>
      <c r="BF67" s="130"/>
      <c r="BG67" s="135" t="str">
        <f>IF(VLOOKUP($C67,AL제품Data!$A$2:$AL$200,28,0)="","",VLOOKUP($C67,AL제품Data!$A$2:$AL$200,28,0))</f>
        <v>http://www.lxhausys.co.kr/popup/rn/download/downloadPopup.jsp?from=alwindow&amp;uu=/upload/alwindow/data/E9-ACW(S-Facade)_SEC.dwg</v>
      </c>
      <c r="BH67" s="135"/>
      <c r="BI67" s="135" t="str">
        <f>IF(VLOOKUP($C67,AL제품Data!$A$2:$AL$100,30,0)="","",VLOOKUP($C67,AL제품Data!$A$2:$AL$100,30,0))</f>
        <v/>
      </c>
      <c r="BJ67" s="135"/>
      <c r="BK67" s="135"/>
      <c r="BL67" s="135"/>
      <c r="BM67" s="135"/>
      <c r="BN67" s="135"/>
      <c r="BO67" s="135" t="str">
        <f>IF(VLOOKUP($C67,AL제품Data!$A$2:$AL$100,36,0)="","",VLOOKUP($C67,AL제품Data!$A$2:$AL$100,36,0))</f>
        <v>http://www.lxhausys.co.kr/popup/rn/download/downloadPopup.jsp?from=alwindow&amp;uu=/upload/alwindow/data/E9-ACW(S-Facade)_REFLET.pdf</v>
      </c>
      <c r="BP67" s="135"/>
      <c r="BQ67" s="135" t="str">
        <f>IF(VLOOKUP($C67,AL제품Data!$A$2:$AL$100,38,0)="","",VLOOKUP($C67,AL제품Data!$A$2:$AL$100,38,0))</f>
        <v>http://www.lxhausys.co.kr/popup/rn/download/downloadPopup.jsp?from=alwindow&amp;uu=/upload/alwindow/data/E9-ACW(S-Facade)_SPEC.docx</v>
      </c>
      <c r="BR67" s="130"/>
      <c r="BS67" s="130"/>
    </row>
    <row r="68" spans="1:71" s="112" customFormat="1" ht="20.25" customHeight="1" thickBot="1">
      <c r="A68" s="130" t="s">
        <v>992</v>
      </c>
      <c r="B68" s="158">
        <v>1</v>
      </c>
      <c r="C68" s="132" t="s">
        <v>983</v>
      </c>
      <c r="D68" s="133" t="str">
        <f>VLOOKUP($C68,AL제품Data!$A$2:$K$117,2,0)</f>
        <v>AL</v>
      </c>
      <c r="E68" s="133" t="str">
        <f>VLOOKUP($C68,AL제품Data!$A$2:$K$300,3,0)</f>
        <v>실내면,발코니면</v>
      </c>
      <c r="F68" s="133" t="str">
        <f>VLOOKUP($C68,AL제품Data!$A$2:$K$300,4,0)</f>
        <v>Curtain Wall(커튼월)</v>
      </c>
      <c r="G68" s="133" t="str">
        <f>VLOOKUP($C68,AL제품Data!$A$2:$K$300,5,0)</f>
        <v>커튼월</v>
      </c>
      <c r="H68" s="133" t="str">
        <f>VLOOKUP($C68,AL제품Data!$A$2:$K$300,6,0)</f>
        <v>Eurosystem9 AL</v>
      </c>
      <c r="I68" s="133" t="str">
        <f>VLOOKUP($C68,AL제품Data!$A$2:$K$300,7,0)</f>
        <v>유로시스템9 알루미늄</v>
      </c>
      <c r="J68" s="133" t="str">
        <f>VLOOKUP($C68,AL제품Data!$A$2:$K$300,8,0)</f>
        <v>커튼월</v>
      </c>
      <c r="K68" s="133" t="str">
        <f>VLOOKUP($C68,AL제품Data!$A$2:$K$300,9,0)</f>
        <v/>
      </c>
      <c r="L68" s="133" t="str">
        <f>VLOOKUP($C68,AL제품Data!$A$2:$K$300,10,0)</f>
        <v>입면분할가능</v>
      </c>
      <c r="M68" s="133" t="str">
        <f>VLOOKUP($C68,AL제품Data!$A$2:$K$300,11,0)</f>
        <v>전체</v>
      </c>
      <c r="N68" s="134" t="str">
        <f>IFERROR(VLOOKUP($C68,AL제품Data!$A$2:$K$117,12,0),"")</f>
        <v/>
      </c>
      <c r="O68" s="130" t="str">
        <f>IF(VLOOKUP($A68,AL성적Data!$A$2:$AB$309,7,0)=0,"",VLOOKUP($A68,AL성적Data!$A$2:$AB$309,7,0))</f>
        <v>43mm(5일반+14아르곤+5수퍼로이+14아르곤+5수퍼로이)</v>
      </c>
      <c r="P68" s="135" t="str">
        <f>IF(VLOOKUP($A68,AL성적Data!$A$2:$AB$309,8,0)=0,"",VLOOKUP($A68,AL성적Data!$A$2:$AB$309,8,0))</f>
        <v/>
      </c>
      <c r="Q68" s="135" t="str">
        <f>IF(VLOOKUP($A68,AL성적Data!$A$2:$AB$309,9,0)=0,"",VLOOKUP($A68,AL성적Data!$A$2:$AB$309,9,0))</f>
        <v/>
      </c>
      <c r="R68" s="136" t="str">
        <f>IF(VLOOKUP($A68,AL성적Data!$A$2:$AB$309,10,0)=0,"",VLOOKUP($A68,AL성적Data!$A$2:$AB$309,10,0))</f>
        <v/>
      </c>
      <c r="S68" s="137" t="str">
        <f t="array" ref="S68">IFERROR(INDEX(AL성적Data!K:K,MATCH(1,(AL성적Data!A:A=DB!A68)*(AL성적Data!AC:AC="TW"),0)),"")</f>
        <v>1등급</v>
      </c>
      <c r="T68" s="138">
        <f t="array" ref="T68">IFERROR(INDEX(AL성적Data!M:M,MATCH(1,(AL성적Data!A:A=DB!A68)*(AL성적Data!AC:AC="TW"),0)),"")</f>
        <v>0.91520000000000001</v>
      </c>
      <c r="U68" s="137" t="str">
        <f t="array" ref="U68">IFERROR(INDEX(AL성적Data!N:N,MATCH(1,(AL성적Data!A:A=DB!A68)*(AL성적Data!AC:AC="TW"),0)),"")</f>
        <v>1등급</v>
      </c>
      <c r="V68" s="137" t="str">
        <f t="array" ref="V68">IFERROR(INDEX(AL성적Data!O:O,MATCH(1,(AL성적Data!A:A=DB!A68)*(AL성적Data!AC:AC="TA"),0)),"")</f>
        <v/>
      </c>
      <c r="W68" s="137" t="str">
        <f t="array" ref="W68">IFERROR(IF(INDEX(AL성적Data!Q:Q,MATCH(1,(AL성적Data!A:A=DB!A68)*(AL성적Data!AC:AC="WA"),0))=0,"",INDEX(AL성적Data!Q:Q,MATCH(1,(AL성적Data!A:A=DB!A68)*(AL성적Data!AC:AC="WA"),0))),"")</f>
        <v/>
      </c>
      <c r="X68" s="137" t="str">
        <f t="array" ref="X68">IFERROR(IF(INDEX(AL성적Data!R:R,MATCH(1,(AL성적Data!A:A=DB!A68)*(AL성적Data!AC:AC="WA"),0))=0,"",INDEX(AL성적Data!R:R,MATCH(1,(AL성적Data!A:A=DB!A68)*(AL성적Data!AC:AC="WA"),0))),"")</f>
        <v/>
      </c>
      <c r="Y68" s="137" t="str">
        <f t="array" ref="Y68">IFERROR(IF(INDEX(AL성적Data!S:S,MATCH(1,(AL성적Data!A:A=DB!A68)*(AL성적Data!AC:AC="WA"),0))=0,"",INDEX(AL성적Data!S:S,MATCH(1,(AL성적Data!A:A=DB!A68)*(AL성적Data!AC:AC="WA"),0))),"")</f>
        <v/>
      </c>
      <c r="Z68" s="137"/>
      <c r="AA68" s="137"/>
      <c r="AB68" s="137"/>
      <c r="AC68" s="137"/>
      <c r="AD68" s="139"/>
      <c r="AE68" s="150" t="str">
        <f>IFERROR(HYPERLINK(AX68,AE$1),"")</f>
        <v>성적서_에너지</v>
      </c>
      <c r="AF68" s="151" t="str">
        <f>IFERROR(HYPERLINK(AY68,AF$1),"")</f>
        <v/>
      </c>
      <c r="AG68" s="151" t="str">
        <f>IFERROR(HYPERLINK(AZ68,AG$1),"")</f>
        <v/>
      </c>
      <c r="AH68" s="135"/>
      <c r="AI68" s="135"/>
      <c r="AJ68" s="135"/>
      <c r="AK68" s="135"/>
      <c r="AL68" s="152"/>
      <c r="AM68" s="140" t="str">
        <f>IFERROR(IF(BG68="","",HYPERLINK(BG68,AM$1)),"")</f>
        <v>도면_단면dwg</v>
      </c>
      <c r="AN68" s="140" t="str">
        <f>IFERROR(IF(BH68="","",HYPERLINK(BH68,AN$1)),"")</f>
        <v/>
      </c>
      <c r="AO68" s="140" t="str">
        <f>IFERROR(IF(BI68="","",HYPERLINK(BI68,AO$1)),"")</f>
        <v/>
      </c>
      <c r="AP68" s="140" t="str">
        <f>IFERROR(IF(BJ68="","",HYPERLINK(BJ68,AP$1)),"")</f>
        <v/>
      </c>
      <c r="AQ68" s="140" t="str">
        <f>IFERROR(IF(BK68="","",HYPERLINK(BK68,AQ$1)),"")</f>
        <v/>
      </c>
      <c r="AR68" s="140" t="str">
        <f>IFERROR(IF(BL68="","",HYPERLINK(BL68,AR$1)),"")</f>
        <v/>
      </c>
      <c r="AS68" s="140" t="str">
        <f>IFERROR(IF(BM68="","",HYPERLINK(BM68,AS$1)),"")</f>
        <v/>
      </c>
      <c r="AT68" s="140" t="str">
        <f>IFERROR(IF(BN68="","",HYPERLINK(BN68,AT$1)),"")</f>
        <v/>
      </c>
      <c r="AU68" s="141" t="str">
        <f>IFERROR(IF(BO68="","",HYPERLINK(BO68,AU$1)),"")</f>
        <v>리플렛</v>
      </c>
      <c r="AV68" s="140" t="str">
        <f>IFERROR(IF(BP68="","",HYPERLINK(BP68,AV$1)),"")</f>
        <v/>
      </c>
      <c r="AX68" s="130" t="str">
        <f t="array" ref="AX68">INDEX(AL성적Data!AF:AF,MATCH(1,(AL성적Data!A:A=DB!A68)*(AL성적Data!AC:AC="TW"),0))</f>
        <v>http://www.lxhausys.co.kr/popup/rn/download/downloadPopup.jsp?from=alwindow&amp;uu=/upload/alwindow/data/TW-E9-ACW(Slim Facade)-343FGEE2R5.pdf</v>
      </c>
      <c r="AY68" s="130" t="e">
        <f t="array" ref="AY68">INDEX(AL성적Data!AF:AF,MATCH(1,(AL성적Data!A:A=DB!A68)*(AL성적Data!AC:AC="TA"),0))</f>
        <v>#N/A</v>
      </c>
      <c r="AZ68" s="130" t="e">
        <f t="array" ref="AZ68">INDEX(AL성적Data!AF:AF,MATCH(1,(AL성적Data!A:A=DB!A68)*(AL성적Data!AC:AC="WA"),0))</f>
        <v>#N/A</v>
      </c>
      <c r="BA68" s="130"/>
      <c r="BB68" s="130"/>
      <c r="BC68" s="130" t="e">
        <f>INDEX(AL성적Data!AF:AF,MATCH(1,(AL성적Data!A:A=DB!A68)*(AL성적Data!AC:AC="DA2"),0))</f>
        <v>#N/A</v>
      </c>
      <c r="BD68" s="130"/>
      <c r="BE68" s="130"/>
      <c r="BF68" s="130"/>
      <c r="BG68" s="135" t="str">
        <f>IF(VLOOKUP($C68,AL제품Data!$A$2:$AL$200,28,0)="","",VLOOKUP($C68,AL제품Data!$A$2:$AL$200,28,0))</f>
        <v>http://www.lxhausys.co.kr/popup/rn/download/downloadPopup.jsp?from=alwindow&amp;uu=/upload/alwindow/data/E9-ACW(Slim Facade)_SEC.dwg</v>
      </c>
      <c r="BH68" s="135"/>
      <c r="BI68" s="135" t="str">
        <f>IF(VLOOKUP($C68,AL제품Data!$A$2:$AL$100,30,0)="","",VLOOKUP($C68,AL제품Data!$A$2:$AL$100,30,0))</f>
        <v/>
      </c>
      <c r="BJ68" s="135"/>
      <c r="BK68" s="135"/>
      <c r="BL68" s="135"/>
      <c r="BM68" s="135"/>
      <c r="BN68" s="135"/>
      <c r="BO68" s="135" t="str">
        <f>IF(VLOOKUP($C68,AL제품Data!$A$2:$AL$100,36,0)="","",VLOOKUP($C68,AL제품Data!$A$2:$AL$100,36,0))</f>
        <v>http://www.lxhausys.co.kr/popup/rn/download/downloadPopup.jsp?from=alwindow&amp;uu=/upload/alwindow/data/E9-ACW(Slim Facade)_REFLET.pdf</v>
      </c>
      <c r="BP68" s="135"/>
      <c r="BQ68" s="135" t="str">
        <f>IF(VLOOKUP($C68,AL제품Data!$A$2:$AL$100,38,0)="","",VLOOKUP($C68,AL제품Data!$A$2:$AL$100,38,0))</f>
        <v>http://www.lxhausys.co.kr/popup/rn/download/downloadPopup.jsp?from=alwindow&amp;uu=/upload/alwindow/data/E9-ACW(Slim Facade)_SPEC.docx</v>
      </c>
      <c r="BR68" s="130"/>
      <c r="BS68" s="130"/>
    </row>
    <row r="69" spans="1:71" s="112" customFormat="1" ht="20.25" customHeight="1" thickBot="1">
      <c r="A69" s="130" t="s">
        <v>993</v>
      </c>
      <c r="B69" s="158">
        <v>2</v>
      </c>
      <c r="C69" s="132" t="s">
        <v>983</v>
      </c>
      <c r="D69" s="133" t="str">
        <f>VLOOKUP($C69,AL제품Data!$A$2:$K$117,2,0)</f>
        <v>AL</v>
      </c>
      <c r="E69" s="133" t="str">
        <f>VLOOKUP($C69,AL제품Data!$A$2:$K$300,3,0)</f>
        <v>실내면,발코니면</v>
      </c>
      <c r="F69" s="133" t="str">
        <f>VLOOKUP($C69,AL제품Data!$A$2:$K$300,4,0)</f>
        <v>Curtain Wall(커튼월)</v>
      </c>
      <c r="G69" s="133" t="str">
        <f>VLOOKUP($C69,AL제품Data!$A$2:$K$300,5,0)</f>
        <v>커튼월</v>
      </c>
      <c r="H69" s="133" t="str">
        <f>VLOOKUP($C69,AL제품Data!$A$2:$K$300,6,0)</f>
        <v>Eurosystem9 AL</v>
      </c>
      <c r="I69" s="133" t="str">
        <f>VLOOKUP($C69,AL제품Data!$A$2:$K$300,7,0)</f>
        <v>유로시스템9 알루미늄</v>
      </c>
      <c r="J69" s="133" t="str">
        <f>VLOOKUP($C69,AL제품Data!$A$2:$K$300,8,0)</f>
        <v>커튼월</v>
      </c>
      <c r="K69" s="133" t="str">
        <f>VLOOKUP($C69,AL제품Data!$A$2:$K$300,9,0)</f>
        <v/>
      </c>
      <c r="L69" s="133" t="str">
        <f>VLOOKUP($C69,AL제품Data!$A$2:$K$300,10,0)</f>
        <v>입면분할가능</v>
      </c>
      <c r="M69" s="133" t="str">
        <f>VLOOKUP($C69,AL제품Data!$A$2:$K$300,11,0)</f>
        <v>전체</v>
      </c>
      <c r="N69" s="134" t="str">
        <f>IFERROR(VLOOKUP($C69,AL제품Data!$A$2:$K$117,12,0),"")</f>
        <v/>
      </c>
      <c r="O69" s="130" t="str">
        <f>IF(VLOOKUP($A69,AL성적Data!$A$2:$AB$309,7,0)=0,"",VLOOKUP($A69,AL성적Data!$A$2:$AB$309,7,0))</f>
        <v>43mm(5일반+14아르곤+5수퍼로이+14아르곤+5수퍼로이)</v>
      </c>
      <c r="P69" s="135" t="str">
        <f>IF(VLOOKUP($A69,AL성적Data!$A$2:$AB$309,8,0)=0,"",VLOOKUP($A69,AL성적Data!$A$2:$AB$309,8,0))</f>
        <v/>
      </c>
      <c r="Q69" s="135" t="str">
        <f>IF(VLOOKUP($A69,AL성적Data!$A$2:$AB$309,9,0)=0,"",VLOOKUP($A69,AL성적Data!$A$2:$AB$309,9,0))</f>
        <v/>
      </c>
      <c r="R69" s="136" t="str">
        <f>IF(VLOOKUP($A69,AL성적Data!$A$2:$AB$309,10,0)=0,"",VLOOKUP($A69,AL성적Data!$A$2:$AB$309,10,0))</f>
        <v/>
      </c>
      <c r="S69" s="137" t="str">
        <f t="array" ref="S69">IFERROR(INDEX(AL성적Data!K:K,MATCH(1,(AL성적Data!A:A=DB!A69)*(AL성적Data!AC:AC="TW"),0)),"")</f>
        <v/>
      </c>
      <c r="T69" s="138" t="str">
        <f t="array" ref="T69">IFERROR(INDEX(AL성적Data!M:M,MATCH(1,(AL성적Data!A:A=DB!A69)*(AL성적Data!AC:AC="TW"),0)),"")</f>
        <v/>
      </c>
      <c r="U69" s="137" t="str">
        <f t="array" ref="U69">IFERROR(INDEX(AL성적Data!N:N,MATCH(1,(AL성적Data!A:A=DB!A69)*(AL성적Data!AC:AC="TW"),0)),"")</f>
        <v/>
      </c>
      <c r="V69" s="137" t="str">
        <f t="array" ref="V69">IFERROR(INDEX(AL성적Data!O:O,MATCH(1,(AL성적Data!A:A=DB!A69)*(AL성적Data!AC:AC="TA"),0)),"")</f>
        <v/>
      </c>
      <c r="W69" s="137" t="str">
        <f t="array" ref="W69">IFERROR(IF(INDEX(AL성적Data!Q:Q,MATCH(1,(AL성적Data!A:A=DB!A69)*(AL성적Data!AC:AC="WA"),0))=0,"",INDEX(AL성적Data!Q:Q,MATCH(1,(AL성적Data!A:A=DB!A69)*(AL성적Data!AC:AC="WA"),0))),"")</f>
        <v/>
      </c>
      <c r="X69" s="137" t="str">
        <f t="array" ref="X69">IFERROR(IF(INDEX(AL성적Data!R:R,MATCH(1,(AL성적Data!A:A=DB!A69)*(AL성적Data!AC:AC="WA"),0))=0,"",INDEX(AL성적Data!R:R,MATCH(1,(AL성적Data!A:A=DB!A69)*(AL성적Data!AC:AC="WA"),0))),"")</f>
        <v>50등급</v>
      </c>
      <c r="Y69" s="137" t="str">
        <f t="array" ref="Y69">IFERROR(IF(INDEX(AL성적Data!S:S,MATCH(1,(AL성적Data!A:A=DB!A69)*(AL성적Data!AC:AC="WA"),0))=0,"",INDEX(AL성적Data!S:S,MATCH(1,(AL성적Data!A:A=DB!A69)*(AL성적Data!AC:AC="WA"),0))),"")</f>
        <v>200등급</v>
      </c>
      <c r="Z69" s="137"/>
      <c r="AA69" s="137"/>
      <c r="AB69" s="137"/>
      <c r="AC69" s="137"/>
      <c r="AD69" s="139"/>
      <c r="AE69" s="150" t="str">
        <f>IFERROR(HYPERLINK(AX69,AE$1),"")</f>
        <v/>
      </c>
      <c r="AF69" s="151" t="str">
        <f>IFERROR(HYPERLINK(AY69,AF$1),"")</f>
        <v/>
      </c>
      <c r="AG69" s="151" t="str">
        <f>IFERROR(HYPERLINK(AZ69,AG$1),"")</f>
        <v>성적서_역학</v>
      </c>
      <c r="AH69" s="135"/>
      <c r="AI69" s="135"/>
      <c r="AJ69" s="135"/>
      <c r="AK69" s="135"/>
      <c r="AL69" s="152"/>
      <c r="AM69" s="140" t="str">
        <f>IFERROR(IF(BG69="","",HYPERLINK(BG69,AM$1)),"")</f>
        <v>도면_단면dwg</v>
      </c>
      <c r="AN69" s="140" t="str">
        <f>IFERROR(IF(BH69="","",HYPERLINK(BH69,AN$1)),"")</f>
        <v/>
      </c>
      <c r="AO69" s="140" t="str">
        <f>IFERROR(IF(BI69="","",HYPERLINK(BI69,AO$1)),"")</f>
        <v/>
      </c>
      <c r="AP69" s="140" t="str">
        <f>IFERROR(IF(BJ69="","",HYPERLINK(BJ69,AP$1)),"")</f>
        <v/>
      </c>
      <c r="AQ69" s="140" t="str">
        <f>IFERROR(IF(BK69="","",HYPERLINK(BK69,AQ$1)),"")</f>
        <v/>
      </c>
      <c r="AR69" s="140" t="str">
        <f>IFERROR(IF(BL69="","",HYPERLINK(BL69,AR$1)),"")</f>
        <v/>
      </c>
      <c r="AS69" s="140" t="str">
        <f>IFERROR(IF(BM69="","",HYPERLINK(BM69,AS$1)),"")</f>
        <v/>
      </c>
      <c r="AT69" s="140" t="str">
        <f>IFERROR(IF(BN69="","",HYPERLINK(BN69,AT$1)),"")</f>
        <v/>
      </c>
      <c r="AU69" s="141" t="str">
        <f>IFERROR(IF(BO69="","",HYPERLINK(BO69,AU$1)),"")</f>
        <v>리플렛</v>
      </c>
      <c r="AV69" s="140" t="str">
        <f>IFERROR(IF(BP69="","",HYPERLINK(BP69,AV$1)),"")</f>
        <v/>
      </c>
      <c r="AX69" s="130" t="e">
        <f t="array" ref="AX69">INDEX(AL성적Data!AF:AF,MATCH(1,(AL성적Data!A:A=DB!A69)*(AL성적Data!AC:AC="TW"),0))</f>
        <v>#N/A</v>
      </c>
      <c r="AY69" s="130" t="e">
        <f t="array" ref="AY69">INDEX(AL성적Data!AF:AF,MATCH(1,(AL성적Data!A:A=DB!A69)*(AL성적Data!AC:AC="TA"),0))</f>
        <v>#N/A</v>
      </c>
      <c r="AZ69" s="130" t="str">
        <f t="array" ref="AZ69">INDEX(AL성적Data!AF:AF,MATCH(1,(AL성적Data!A:A=DB!A69)*(AL성적Data!AC:AC="WA"),0))</f>
        <v>http://www.lxhausys.co.kr/popup/rn/download/downloadPopup.jsp?from=alwindow&amp;uu=/upload/alwindow/data/WA-E9-ACW(Slim Facade)-343FGEE2R5.pdf</v>
      </c>
      <c r="BA69" s="130"/>
      <c r="BB69" s="130"/>
      <c r="BC69" s="130" t="s">
        <v>1037</v>
      </c>
      <c r="BD69" s="130"/>
      <c r="BE69" s="130"/>
      <c r="BF69" s="130"/>
      <c r="BG69" s="135" t="str">
        <f>IF(VLOOKUP($C69,AL제품Data!$A$2:$AL$200,28,0)="","",VLOOKUP($C69,AL제품Data!$A$2:$AL$200,28,0))</f>
        <v>http://www.lxhausys.co.kr/popup/rn/download/downloadPopup.jsp?from=alwindow&amp;uu=/upload/alwindow/data/E9-ACW(Slim Facade)_SEC.dwg</v>
      </c>
      <c r="BH69" s="135"/>
      <c r="BI69" s="135" t="str">
        <f>IF(VLOOKUP($C69,AL제품Data!$A$2:$AL$100,30,0)="","",VLOOKUP($C69,AL제품Data!$A$2:$AL$100,30,0))</f>
        <v/>
      </c>
      <c r="BJ69" s="135"/>
      <c r="BK69" s="135"/>
      <c r="BL69" s="135"/>
      <c r="BM69" s="135"/>
      <c r="BN69" s="135"/>
      <c r="BO69" s="135" t="str">
        <f>IF(VLOOKUP($C69,AL제품Data!$A$2:$AL$100,36,0)="","",VLOOKUP($C69,AL제품Data!$A$2:$AL$100,36,0))</f>
        <v>http://www.lxhausys.co.kr/popup/rn/download/downloadPopup.jsp?from=alwindow&amp;uu=/upload/alwindow/data/E9-ACW(Slim Facade)_REFLET.pdf</v>
      </c>
      <c r="BP69" s="135"/>
      <c r="BQ69" s="135" t="str">
        <f>IF(VLOOKUP($C69,AL제품Data!$A$2:$AL$100,38,0)="","",VLOOKUP($C69,AL제품Data!$A$2:$AL$100,38,0))</f>
        <v>http://www.lxhausys.co.kr/popup/rn/download/downloadPopup.jsp?from=alwindow&amp;uu=/upload/alwindow/data/E9-ACW(Slim Facade)_SPEC.docx</v>
      </c>
      <c r="BR69" s="130"/>
      <c r="BS69" s="130"/>
    </row>
    <row r="70" spans="1:71" s="112" customFormat="1" ht="20.25" customHeight="1" thickBot="1">
      <c r="A70" s="130" t="s">
        <v>975</v>
      </c>
      <c r="B70" s="158">
        <v>1</v>
      </c>
      <c r="C70" s="132" t="s">
        <v>925</v>
      </c>
      <c r="D70" s="133" t="str">
        <f>VLOOKUP($C70,AL제품Data!$A$2:$K$117,2,0)</f>
        <v>AL-WOOD</v>
      </c>
      <c r="E70" s="133" t="str">
        <f>VLOOKUP($C70,AL제품Data!$A$2:$K$300,3,0)</f>
        <v>실내면,발코니면</v>
      </c>
      <c r="F70" s="133" t="str">
        <f>VLOOKUP($C70,AL제품Data!$A$2:$K$300,4,0)</f>
        <v>Lift &amp; Slide(기능성미서기)</v>
      </c>
      <c r="G70" s="133" t="str">
        <f>VLOOKUP($C70,AL제품Data!$A$2:$K$300,5,0)</f>
        <v>시스템창</v>
      </c>
      <c r="H70" s="133" t="str">
        <f>VLOOKUP($C70,AL제품Data!$A$2:$K$300,6,0)</f>
        <v>LONCHEL A700</v>
      </c>
      <c r="I70" s="133" t="str">
        <f>VLOOKUP($C70,AL제품Data!$A$2:$K$300,7,0)</f>
        <v>론첼 A700</v>
      </c>
      <c r="J70" s="133" t="str">
        <f>VLOOKUP($C70,AL제품Data!$A$2:$K$300,8,0)</f>
        <v>LS단창</v>
      </c>
      <c r="K70" s="133" t="str">
        <f>VLOOKUP($C70,AL제품Data!$A$2:$K$300,9,0)</f>
        <v/>
      </c>
      <c r="L70" s="133" t="str">
        <f>VLOOKUP($C70,AL제품Data!$A$2:$K$300,10,0)</f>
        <v>입면분할가능</v>
      </c>
      <c r="M70" s="133" t="str">
        <f>VLOOKUP($C70,AL제품Data!$A$2:$K$300,11,0)</f>
        <v>전체</v>
      </c>
      <c r="N70" s="134" t="str">
        <f>IFERROR(VLOOKUP($C70,AL제품Data!$A$2:$K$117,12,0),"")</f>
        <v/>
      </c>
      <c r="O70" s="130" t="str">
        <f>IF(VLOOKUP($A70,AL성적Data!$A$2:$AB$309,7,0)=0,"",VLOOKUP($A70,AL성적Data!$A$2:$AB$309,7,0))</f>
        <v>43mm(5수퍼로이+14아르곤+5일반+14아르곤+5수퍼로이)</v>
      </c>
      <c r="P70" s="135" t="str">
        <f>IF(VLOOKUP($A70,AL성적Data!$A$2:$AB$309,8,0)=0,"",VLOOKUP($A70,AL성적Data!$A$2:$AB$309,8,0))</f>
        <v/>
      </c>
      <c r="Q70" s="135" t="str">
        <f>IF(VLOOKUP($A70,AL성적Data!$A$2:$AB$309,9,0)=0,"",VLOOKUP($A70,AL성적Data!$A$2:$AB$309,9,0))</f>
        <v/>
      </c>
      <c r="R70" s="136" t="str">
        <f>IF(VLOOKUP($A70,AL성적Data!$A$2:$AB$309,10,0)=0,"",VLOOKUP($A70,AL성적Data!$A$2:$AB$309,10,0))</f>
        <v/>
      </c>
      <c r="S70" s="137" t="str">
        <f t="array" ref="S70">IFERROR(INDEX(AL성적Data!K:K,MATCH(1,(AL성적Data!A:A=DB!A70)*(AL성적Data!AC:AC="TW"),0)),"")</f>
        <v>2등급</v>
      </c>
      <c r="T70" s="138">
        <f t="array" ref="T70">IFERROR(INDEX(AL성적Data!M:M,MATCH(1,(AL성적Data!A:A=DB!A70)*(AL성적Data!AC:AC="TW"),0)),"")</f>
        <v>1.1806000000000001</v>
      </c>
      <c r="U70" s="137" t="str">
        <f t="array" ref="U70">IFERROR(INDEX(AL성적Data!N:N,MATCH(1,(AL성적Data!A:A=DB!A70)*(AL성적Data!AC:AC="TW"),0)),"")</f>
        <v>1등급</v>
      </c>
      <c r="V70" s="137" t="str">
        <f t="array" ref="V70">IFERROR(INDEX(AL성적Data!O:O,MATCH(1,(AL성적Data!A:A=DB!A70)*(AL성적Data!AC:AC="TA"),0)),"")</f>
        <v/>
      </c>
      <c r="W70" s="137" t="str">
        <f t="array" ref="W70">IFERROR(IF(INDEX(AL성적Data!Q:Q,MATCH(1,(AL성적Data!A:A=DB!A70)*(AL성적Data!AC:AC="WA"),0))=0,"",INDEX(AL성적Data!Q:Q,MATCH(1,(AL성적Data!A:A=DB!A70)*(AL성적Data!AC:AC="WA"),0))),"")</f>
        <v/>
      </c>
      <c r="X70" s="137" t="str">
        <f t="array" ref="X70">IFERROR(IF(INDEX(AL성적Data!R:R,MATCH(1,(AL성적Data!A:A=DB!A70)*(AL성적Data!AC:AC="WA"),0))=0,"",INDEX(AL성적Data!R:R,MATCH(1,(AL성적Data!A:A=DB!A70)*(AL성적Data!AC:AC="WA"),0))),"")</f>
        <v/>
      </c>
      <c r="Y70" s="137" t="str">
        <f t="array" ref="Y70">IFERROR(IF(INDEX(AL성적Data!S:S,MATCH(1,(AL성적Data!A:A=DB!A70)*(AL성적Data!AC:AC="WA"),0))=0,"",INDEX(AL성적Data!S:S,MATCH(1,(AL성적Data!A:A=DB!A70)*(AL성적Data!AC:AC="WA"),0))),"")</f>
        <v/>
      </c>
      <c r="Z70" s="137"/>
      <c r="AA70" s="137"/>
      <c r="AB70" s="137"/>
      <c r="AC70" s="137"/>
      <c r="AD70" s="139"/>
      <c r="AE70" s="150" t="str">
        <f>IFERROR(HYPERLINK(AX70,AE$1),"")</f>
        <v>성적서_에너지</v>
      </c>
      <c r="AF70" s="151" t="str">
        <f>IFERROR(HYPERLINK(AY70,AF$1),"")</f>
        <v/>
      </c>
      <c r="AG70" s="151" t="str">
        <f>IFERROR(HYPERLINK(AZ70,AG$1),"")</f>
        <v/>
      </c>
      <c r="AH70" s="135"/>
      <c r="AI70" s="135"/>
      <c r="AJ70" s="135"/>
      <c r="AK70" s="135"/>
      <c r="AL70" s="152"/>
      <c r="AM70" s="140" t="str">
        <f>IFERROR(IF(BG70="","",HYPERLINK(BG70,AM$1)),"")</f>
        <v/>
      </c>
      <c r="AN70" s="140" t="str">
        <f>IFERROR(IF(BH70="","",HYPERLINK(BH70,AN$1)),"")</f>
        <v/>
      </c>
      <c r="AO70" s="140" t="str">
        <f>IFERROR(IF(BI70="","",HYPERLINK(BI70,AO$1)),"")</f>
        <v/>
      </c>
      <c r="AP70" s="140" t="str">
        <f>IFERROR(IF(BJ70="","",HYPERLINK(BJ70,AP$1)),"")</f>
        <v/>
      </c>
      <c r="AQ70" s="140" t="str">
        <f>IFERROR(IF(BK70="","",HYPERLINK(BK70,AQ$1)),"")</f>
        <v/>
      </c>
      <c r="AR70" s="140" t="str">
        <f>IFERROR(IF(BL70="","",HYPERLINK(BL70,AR$1)),"")</f>
        <v/>
      </c>
      <c r="AS70" s="140" t="str">
        <f>IFERROR(IF(BM70="","",HYPERLINK(BM70,AS$1)),"")</f>
        <v/>
      </c>
      <c r="AT70" s="140" t="str">
        <f>IFERROR(IF(BN70="","",HYPERLINK(BN70,AT$1)),"")</f>
        <v/>
      </c>
      <c r="AU70" s="141" t="str">
        <f>IFERROR(IF(BO70="","",HYPERLINK(BO70,AU$1)),"")</f>
        <v>리플렛</v>
      </c>
      <c r="AV70" s="140" t="str">
        <f>IFERROR(IF(BP70="","",HYPERLINK(BP70,AV$1)),"")</f>
        <v/>
      </c>
      <c r="AX70" s="130" t="str">
        <f t="array" ref="AX70">INDEX(AL성적Data!AF:AF,MATCH(1,(AL성적Data!A:A=DB!A70)*(AL성적Data!AC:AC="TW"),0))</f>
        <v>http://www.lxhausys.co.kr/popup/rn/download/downloadPopup.jsp?from=alwindow&amp;uu=/upload/alwindow/data/TW-LC-WLS245-343FEGE2R5.pdf</v>
      </c>
      <c r="AY70" s="130" t="e">
        <f t="array" ref="AY70">INDEX(AL성적Data!AF:AF,MATCH(1,(AL성적Data!A:A=DB!A70)*(AL성적Data!AC:AC="TA"),0))</f>
        <v>#N/A</v>
      </c>
      <c r="AZ70" s="130" t="e">
        <f t="array" ref="AZ70">INDEX(AL성적Data!AF:AF,MATCH(1,(AL성적Data!A:A=DB!A70)*(AL성적Data!AC:AC="WA"),0))</f>
        <v>#N/A</v>
      </c>
      <c r="BA70" s="130"/>
      <c r="BB70" s="130"/>
      <c r="BC70" s="130" t="e">
        <f>INDEX(AL성적Data!AF:AF,MATCH(1,(AL성적Data!A:A=DB!A70)*(AL성적Data!AC:AC="DA2"),0))</f>
        <v>#N/A</v>
      </c>
      <c r="BD70" s="130"/>
      <c r="BE70" s="130"/>
      <c r="BF70" s="130"/>
      <c r="BG70" s="135" t="str">
        <f>IF(VLOOKUP($C70,AL제품Data!$A$2:$AL$200,28,0)="","",VLOOKUP($C70,AL제품Data!$A$2:$AL$200,28,0))</f>
        <v/>
      </c>
      <c r="BH70" s="135"/>
      <c r="BI70" s="135" t="str">
        <f>IF(VLOOKUP($C70,AL제품Data!$A$2:$AL$100,30,0)="","",VLOOKUP($C70,AL제품Data!$A$2:$AL$100,30,0))</f>
        <v/>
      </c>
      <c r="BJ70" s="135"/>
      <c r="BK70" s="135"/>
      <c r="BL70" s="135"/>
      <c r="BM70" s="135"/>
      <c r="BN70" s="135"/>
      <c r="BO70" s="135" t="str">
        <f>IF(VLOOKUP($C70,AL제품Data!$A$2:$AL$100,36,0)="","",VLOOKUP($C70,AL제품Data!$A$2:$AL$100,36,0))</f>
        <v>http://www.lxhausys.co.kr/popup/rn/download/downloadPopup.jsp?from=alwindow&amp;uu=/upload/alwindow/data/LC-WLS245_REFLET.pdf</v>
      </c>
      <c r="BP70" s="135"/>
      <c r="BQ70" s="135" t="str">
        <f>IF(VLOOKUP($C70,AL제품Data!$A$2:$AL$100,38,0)="","",VLOOKUP($C70,AL제품Data!$A$2:$AL$100,38,0))</f>
        <v/>
      </c>
      <c r="BR70" s="130"/>
      <c r="BS70" s="130"/>
    </row>
    <row r="71" spans="1:71" s="112" customFormat="1" ht="20.25" customHeight="1" thickBot="1">
      <c r="A71" s="130" t="s">
        <v>976</v>
      </c>
      <c r="B71" s="158">
        <v>2</v>
      </c>
      <c r="C71" s="132" t="s">
        <v>925</v>
      </c>
      <c r="D71" s="133" t="str">
        <f>VLOOKUP($C71,AL제품Data!$A$2:$K$117,2,0)</f>
        <v>AL-WOOD</v>
      </c>
      <c r="E71" s="133" t="str">
        <f>VLOOKUP($C71,AL제품Data!$A$2:$K$300,3,0)</f>
        <v>실내면,발코니면</v>
      </c>
      <c r="F71" s="133" t="str">
        <f>VLOOKUP($C71,AL제품Data!$A$2:$K$300,4,0)</f>
        <v>Lift &amp; Slide(기능성미서기)</v>
      </c>
      <c r="G71" s="133" t="str">
        <f>VLOOKUP($C71,AL제품Data!$A$2:$K$300,5,0)</f>
        <v>시스템창</v>
      </c>
      <c r="H71" s="133" t="str">
        <f>VLOOKUP($C71,AL제품Data!$A$2:$K$300,6,0)</f>
        <v>LONCHEL A700</v>
      </c>
      <c r="I71" s="133" t="str">
        <f>VLOOKUP($C71,AL제품Data!$A$2:$K$300,7,0)</f>
        <v>론첼 A700</v>
      </c>
      <c r="J71" s="133" t="str">
        <f>VLOOKUP($C71,AL제품Data!$A$2:$K$300,8,0)</f>
        <v>LS단창</v>
      </c>
      <c r="K71" s="133" t="str">
        <f>VLOOKUP($C71,AL제품Data!$A$2:$K$300,9,0)</f>
        <v/>
      </c>
      <c r="L71" s="133" t="str">
        <f>VLOOKUP($C71,AL제품Data!$A$2:$K$300,10,0)</f>
        <v>입면분할가능</v>
      </c>
      <c r="M71" s="133" t="str">
        <f>VLOOKUP($C71,AL제품Data!$A$2:$K$300,11,0)</f>
        <v>전체</v>
      </c>
      <c r="N71" s="134" t="str">
        <f>IFERROR(VLOOKUP($C71,AL제품Data!$A$2:$K$117,12,0),"")</f>
        <v/>
      </c>
      <c r="O71" s="130" t="str">
        <f>IF(VLOOKUP($A71,AL성적Data!$A$2:$AB$309,7,0)=0,"",VLOOKUP($A71,AL성적Data!$A$2:$AB$309,7,0))</f>
        <v>43mm(5수퍼로이+14아르곤+5일반+14아르곤+5수퍼로이)</v>
      </c>
      <c r="P71" s="135" t="str">
        <f>IF(VLOOKUP($A71,AL성적Data!$A$2:$AB$309,8,0)=0,"",VLOOKUP($A71,AL성적Data!$A$2:$AB$309,8,0))</f>
        <v/>
      </c>
      <c r="Q71" s="135" t="str">
        <f>IF(VLOOKUP($A71,AL성적Data!$A$2:$AB$309,9,0)=0,"",VLOOKUP($A71,AL성적Data!$A$2:$AB$309,9,0))</f>
        <v/>
      </c>
      <c r="R71" s="136" t="str">
        <f>IF(VLOOKUP($A71,AL성적Data!$A$2:$AB$309,10,0)=0,"",VLOOKUP($A71,AL성적Data!$A$2:$AB$309,10,0))</f>
        <v/>
      </c>
      <c r="S71" s="137" t="str">
        <f t="array" ref="S71">IFERROR(INDEX(AL성적Data!K:K,MATCH(1,(AL성적Data!A:A=DB!A71)*(AL성적Data!AC:AC="TW"),0)),"")</f>
        <v/>
      </c>
      <c r="T71" s="138" t="str">
        <f t="array" ref="T71">IFERROR(INDEX(AL성적Data!M:M,MATCH(1,(AL성적Data!A:A=DB!A71)*(AL성적Data!AC:AC="TW"),0)),"")</f>
        <v/>
      </c>
      <c r="U71" s="137" t="str">
        <f t="array" ref="U71">IFERROR(INDEX(AL성적Data!N:N,MATCH(1,(AL성적Data!A:A=DB!A71)*(AL성적Data!AC:AC="TW"),0)),"")</f>
        <v/>
      </c>
      <c r="V71" s="137" t="str">
        <f t="array" ref="V71">IFERROR(INDEX(AL성적Data!O:O,MATCH(1,(AL성적Data!A:A=DB!A71)*(AL성적Data!AC:AC="TA"),0)),"")</f>
        <v/>
      </c>
      <c r="W71" s="137" t="str">
        <f t="array" ref="W71">IFERROR(IF(INDEX(AL성적Data!Q:Q,MATCH(1,(AL성적Data!A:A=DB!A71)*(AL성적Data!AC:AC="WA"),0))=0,"",INDEX(AL성적Data!Q:Q,MATCH(1,(AL성적Data!A:A=DB!A71)*(AL성적Data!AC:AC="WA"),0))),"")</f>
        <v/>
      </c>
      <c r="X71" s="137" t="str">
        <f t="array" ref="X71">IFERROR(IF(INDEX(AL성적Data!R:R,MATCH(1,(AL성적Data!A:A=DB!A71)*(AL성적Data!AC:AC="WA"),0))=0,"",INDEX(AL성적Data!R:R,MATCH(1,(AL성적Data!A:A=DB!A71)*(AL성적Data!AC:AC="WA"),0))),"")</f>
        <v>25등급</v>
      </c>
      <c r="Y71" s="137" t="str">
        <f t="array" ref="Y71">IFERROR(IF(INDEX(AL성적Data!S:S,MATCH(1,(AL성적Data!A:A=DB!A71)*(AL성적Data!AC:AC="WA"),0))=0,"",INDEX(AL성적Data!S:S,MATCH(1,(AL성적Data!A:A=DB!A71)*(AL성적Data!AC:AC="WA"),0))),"")</f>
        <v>300등급</v>
      </c>
      <c r="Z71" s="137"/>
      <c r="AA71" s="137"/>
      <c r="AB71" s="137"/>
      <c r="AC71" s="137"/>
      <c r="AD71" s="139"/>
      <c r="AE71" s="150" t="str">
        <f>IFERROR(HYPERLINK(AX71,AE$1),"")</f>
        <v/>
      </c>
      <c r="AF71" s="151" t="str">
        <f>IFERROR(HYPERLINK(AY71,AF$1),"")</f>
        <v/>
      </c>
      <c r="AG71" s="151" t="str">
        <f>IFERROR(HYPERLINK(AZ71,AG$1),"")</f>
        <v>성적서_역학</v>
      </c>
      <c r="AH71" s="135"/>
      <c r="AI71" s="135"/>
      <c r="AJ71" s="135"/>
      <c r="AK71" s="135"/>
      <c r="AL71" s="152"/>
      <c r="AM71" s="140" t="str">
        <f>IFERROR(IF(BG71="","",HYPERLINK(BG71,AM$1)),"")</f>
        <v/>
      </c>
      <c r="AN71" s="140" t="str">
        <f>IFERROR(IF(BH71="","",HYPERLINK(BH71,AN$1)),"")</f>
        <v/>
      </c>
      <c r="AO71" s="140" t="str">
        <f>IFERROR(IF(BI71="","",HYPERLINK(BI71,AO$1)),"")</f>
        <v/>
      </c>
      <c r="AP71" s="140" t="str">
        <f>IFERROR(IF(BJ71="","",HYPERLINK(BJ71,AP$1)),"")</f>
        <v/>
      </c>
      <c r="AQ71" s="140" t="str">
        <f>IFERROR(IF(BK71="","",HYPERLINK(BK71,AQ$1)),"")</f>
        <v/>
      </c>
      <c r="AR71" s="140" t="str">
        <f>IFERROR(IF(BL71="","",HYPERLINK(BL71,AR$1)),"")</f>
        <v/>
      </c>
      <c r="AS71" s="140" t="str">
        <f>IFERROR(IF(BM71="","",HYPERLINK(BM71,AS$1)),"")</f>
        <v/>
      </c>
      <c r="AT71" s="140" t="str">
        <f>IFERROR(IF(BN71="","",HYPERLINK(BN71,AT$1)),"")</f>
        <v/>
      </c>
      <c r="AU71" s="141" t="str">
        <f>IFERROR(IF(BO71="","",HYPERLINK(BO71,AU$1)),"")</f>
        <v>리플렛</v>
      </c>
      <c r="AV71" s="140" t="str">
        <f>IFERROR(IF(BP71="","",HYPERLINK(BP71,AV$1)),"")</f>
        <v/>
      </c>
      <c r="AX71" s="130" t="e">
        <f t="array" ref="AX71">INDEX(AL성적Data!AF:AF,MATCH(1,(AL성적Data!A:A=DB!A71)*(AL성적Data!AC:AC="TW"),0))</f>
        <v>#N/A</v>
      </c>
      <c r="AY71" s="130" t="e">
        <f t="array" ref="AY71">INDEX(AL성적Data!AF:AF,MATCH(1,(AL성적Data!A:A=DB!A71)*(AL성적Data!AC:AC="TA"),0))</f>
        <v>#N/A</v>
      </c>
      <c r="AZ71" s="130" t="str">
        <f t="array" ref="AZ71">INDEX(AL성적Data!AF:AF,MATCH(1,(AL성적Data!A:A=DB!A71)*(AL성적Data!AC:AC="WA"),0))</f>
        <v>http://www.lxhausys.co.kr/popup/rn/download/downloadPopup.jsp?from=alwindow&amp;uu=/upload/alwindow/data/WA-LC-WLS245-343FEGE2R5.pdf</v>
      </c>
      <c r="BA71" s="130"/>
      <c r="BB71" s="130"/>
      <c r="BC71" s="130" t="e">
        <f>INDEX(AL성적Data!AF:AF,MATCH(1,(AL성적Data!A:A=DB!A71)*(AL성적Data!AC:AC="DA2"),0))</f>
        <v>#N/A</v>
      </c>
      <c r="BD71" s="130"/>
      <c r="BE71" s="130"/>
      <c r="BF71" s="130"/>
      <c r="BG71" s="135" t="str">
        <f>IF(VLOOKUP($C71,AL제품Data!$A$2:$AL$200,28,0)="","",VLOOKUP($C71,AL제품Data!$A$2:$AL$200,28,0))</f>
        <v/>
      </c>
      <c r="BH71" s="135"/>
      <c r="BI71" s="135" t="str">
        <f>IF(VLOOKUP($C71,AL제품Data!$A$2:$AL$100,30,0)="","",VLOOKUP($C71,AL제품Data!$A$2:$AL$100,30,0))</f>
        <v/>
      </c>
      <c r="BJ71" s="135"/>
      <c r="BK71" s="135"/>
      <c r="BL71" s="135"/>
      <c r="BM71" s="135"/>
      <c r="BN71" s="135"/>
      <c r="BO71" s="135" t="str">
        <f>IF(VLOOKUP($C71,AL제품Data!$A$2:$AL$100,36,0)="","",VLOOKUP($C71,AL제품Data!$A$2:$AL$100,36,0))</f>
        <v>http://www.lxhausys.co.kr/popup/rn/download/downloadPopup.jsp?from=alwindow&amp;uu=/upload/alwindow/data/LC-WLS245_REFLET.pdf</v>
      </c>
      <c r="BP71" s="135"/>
      <c r="BQ71" s="135" t="str">
        <f>IF(VLOOKUP($C71,AL제품Data!$A$2:$AL$100,38,0)="","",VLOOKUP($C71,AL제품Data!$A$2:$AL$100,38,0))</f>
        <v/>
      </c>
      <c r="BR71" s="130"/>
      <c r="BS71" s="130"/>
    </row>
    <row r="72" spans="1:71" s="112" customFormat="1" ht="20.25" customHeight="1" thickBot="1">
      <c r="A72" s="130" t="s">
        <v>977</v>
      </c>
      <c r="B72" s="158">
        <v>1</v>
      </c>
      <c r="C72" s="132" t="s">
        <v>927</v>
      </c>
      <c r="D72" s="133" t="str">
        <f>VLOOKUP($C72,AL제품Data!$A$2:$K$117,2,0)</f>
        <v>AL-WOOD</v>
      </c>
      <c r="E72" s="133" t="str">
        <f>VLOOKUP($C72,AL제품Data!$A$2:$K$300,3,0)</f>
        <v>실내면,발코니면</v>
      </c>
      <c r="F72" s="133" t="str">
        <f>VLOOKUP($C72,AL제품Data!$A$2:$K$300,4,0)</f>
        <v>Curtain Wall(커튼월)</v>
      </c>
      <c r="G72" s="133" t="str">
        <f>VLOOKUP($C72,AL제품Data!$A$2:$K$300,5,0)</f>
        <v>커튼월</v>
      </c>
      <c r="H72" s="133" t="str">
        <f>VLOOKUP($C72,AL제품Data!$A$2:$K$300,6,0)</f>
        <v>LONCHEL A700</v>
      </c>
      <c r="I72" s="133" t="str">
        <f>VLOOKUP($C72,AL제품Data!$A$2:$K$300,7,0)</f>
        <v>론첼 A700</v>
      </c>
      <c r="J72" s="133" t="str">
        <f>VLOOKUP($C72,AL제품Data!$A$2:$K$300,8,0)</f>
        <v>커튼월</v>
      </c>
      <c r="K72" s="133" t="str">
        <f>VLOOKUP($C72,AL제품Data!$A$2:$K$300,9,0)</f>
        <v/>
      </c>
      <c r="L72" s="133" t="str">
        <f>VLOOKUP($C72,AL제품Data!$A$2:$K$300,10,0)</f>
        <v>입면분할가능</v>
      </c>
      <c r="M72" s="133" t="str">
        <f>VLOOKUP($C72,AL제품Data!$A$2:$K$300,11,0)</f>
        <v>전체</v>
      </c>
      <c r="N72" s="134" t="str">
        <f>IFERROR(VLOOKUP($C72,AL제품Data!$A$2:$K$117,12,0),"")</f>
        <v/>
      </c>
      <c r="O72" s="130" t="str">
        <f>IF(VLOOKUP($A72,AL성적Data!$A$2:$AB$309,7,0)=0,"",VLOOKUP($A72,AL성적Data!$A$2:$AB$309,7,0))</f>
        <v>43mm(5수퍼로이+14아르곤+5일반+14아르곤+5수퍼로이)</v>
      </c>
      <c r="P72" s="135" t="str">
        <f>IF(VLOOKUP($A72,AL성적Data!$A$2:$AB$309,8,0)=0,"",VLOOKUP($A72,AL성적Data!$A$2:$AB$309,8,0))</f>
        <v/>
      </c>
      <c r="Q72" s="135" t="str">
        <f>IF(VLOOKUP($A72,AL성적Data!$A$2:$AB$309,9,0)=0,"",VLOOKUP($A72,AL성적Data!$A$2:$AB$309,9,0))</f>
        <v/>
      </c>
      <c r="R72" s="136" t="str">
        <f>IF(VLOOKUP($A72,AL성적Data!$A$2:$AB$309,10,0)=0,"",VLOOKUP($A72,AL성적Data!$A$2:$AB$309,10,0))</f>
        <v/>
      </c>
      <c r="S72" s="137" t="str">
        <f t="array" ref="S72">IFERROR(INDEX(AL성적Data!K:K,MATCH(1,(AL성적Data!A:A=DB!A72)*(AL성적Data!AC:AC="TW"),0)),"")</f>
        <v>1등급</v>
      </c>
      <c r="T72" s="138">
        <f t="array" ref="T72">IFERROR(INDEX(AL성적Data!M:M,MATCH(1,(AL성적Data!A:A=DB!A72)*(AL성적Data!AC:AC="TW"),0)),"")</f>
        <v>0.80800000000000005</v>
      </c>
      <c r="U72" s="137" t="str">
        <f t="array" ref="U72">IFERROR(INDEX(AL성적Data!N:N,MATCH(1,(AL성적Data!A:A=DB!A72)*(AL성적Data!AC:AC="TW"),0)),"")</f>
        <v>1등급</v>
      </c>
      <c r="V72" s="137" t="str">
        <f t="array" ref="V72">IFERROR(INDEX(AL성적Data!O:O,MATCH(1,(AL성적Data!A:A=DB!A72)*(AL성적Data!AC:AC="TA"),0)),"")</f>
        <v/>
      </c>
      <c r="W72" s="137" t="str">
        <f t="array" ref="W72">IFERROR(IF(INDEX(AL성적Data!Q:Q,MATCH(1,(AL성적Data!A:A=DB!A72)*(AL성적Data!AC:AC="WA"),0))=0,"",INDEX(AL성적Data!Q:Q,MATCH(1,(AL성적Data!A:A=DB!A72)*(AL성적Data!AC:AC="WA"),0))),"")</f>
        <v/>
      </c>
      <c r="X72" s="137" t="str">
        <f t="array" ref="X72">IFERROR(IF(INDEX(AL성적Data!R:R,MATCH(1,(AL성적Data!A:A=DB!A72)*(AL성적Data!AC:AC="WA"),0))=0,"",INDEX(AL성적Data!R:R,MATCH(1,(AL성적Data!A:A=DB!A72)*(AL성적Data!AC:AC="WA"),0))),"")</f>
        <v/>
      </c>
      <c r="Y72" s="137" t="str">
        <f t="array" ref="Y72">IFERROR(IF(INDEX(AL성적Data!S:S,MATCH(1,(AL성적Data!A:A=DB!A72)*(AL성적Data!AC:AC="WA"),0))=0,"",INDEX(AL성적Data!S:S,MATCH(1,(AL성적Data!A:A=DB!A72)*(AL성적Data!AC:AC="WA"),0))),"")</f>
        <v/>
      </c>
      <c r="Z72" s="137"/>
      <c r="AA72" s="137"/>
      <c r="AB72" s="137"/>
      <c r="AC72" s="137"/>
      <c r="AD72" s="139"/>
      <c r="AE72" s="150" t="str">
        <f>IFERROR(HYPERLINK(AX72,AE$1),"")</f>
        <v>성적서_에너지</v>
      </c>
      <c r="AF72" s="151" t="str">
        <f>IFERROR(HYPERLINK(AY72,AF$1),"")</f>
        <v/>
      </c>
      <c r="AG72" s="151" t="str">
        <f>IFERROR(HYPERLINK(AZ72,AG$1),"")</f>
        <v/>
      </c>
      <c r="AH72" s="135"/>
      <c r="AI72" s="135"/>
      <c r="AJ72" s="135"/>
      <c r="AK72" s="135"/>
      <c r="AL72" s="152"/>
      <c r="AM72" s="140" t="str">
        <f>IFERROR(IF(BG72="","",HYPERLINK(BG72,AM$1)),"")</f>
        <v/>
      </c>
      <c r="AN72" s="140" t="str">
        <f>IFERROR(IF(BH72="","",HYPERLINK(BH72,AN$1)),"")</f>
        <v/>
      </c>
      <c r="AO72" s="140" t="str">
        <f>IFERROR(IF(BI72="","",HYPERLINK(BI72,AO$1)),"")</f>
        <v/>
      </c>
      <c r="AP72" s="140" t="str">
        <f>IFERROR(IF(BJ72="","",HYPERLINK(BJ72,AP$1)),"")</f>
        <v/>
      </c>
      <c r="AQ72" s="140" t="str">
        <f>IFERROR(IF(BK72="","",HYPERLINK(BK72,AQ$1)),"")</f>
        <v/>
      </c>
      <c r="AR72" s="140" t="str">
        <f>IFERROR(IF(BL72="","",HYPERLINK(BL72,AR$1)),"")</f>
        <v/>
      </c>
      <c r="AS72" s="140" t="str">
        <f>IFERROR(IF(BM72="","",HYPERLINK(BM72,AS$1)),"")</f>
        <v/>
      </c>
      <c r="AT72" s="140" t="str">
        <f>IFERROR(IF(BN72="","",HYPERLINK(BN72,AT$1)),"")</f>
        <v/>
      </c>
      <c r="AU72" s="141" t="str">
        <f>IFERROR(IF(BO72="","",HYPERLINK(BO72,AU$1)),"")</f>
        <v>리플렛</v>
      </c>
      <c r="AV72" s="140" t="str">
        <f>IFERROR(IF(BP72="","",HYPERLINK(BP72,AV$1)),"")</f>
        <v/>
      </c>
      <c r="AX72" s="130" t="str">
        <f t="array" ref="AX72">INDEX(AL성적Data!AF:AF,MATCH(1,(AL성적Data!A:A=DB!A72)*(AL성적Data!AC:AC="TW"),0))</f>
        <v>http://www.lxhausys.co.kr/popup/rn/download/downloadPopup.jsp?from=alwindow&amp;uu=/upload/alwindow/data/TW-LC-WCW-343FEGE2R5.pdf</v>
      </c>
      <c r="AY72" s="130" t="e">
        <f t="array" ref="AY72">INDEX(AL성적Data!AF:AF,MATCH(1,(AL성적Data!A:A=DB!A72)*(AL성적Data!AC:AC="TA"),0))</f>
        <v>#N/A</v>
      </c>
      <c r="AZ72" s="130" t="e">
        <f t="array" ref="AZ72">INDEX(AL성적Data!AF:AF,MATCH(1,(AL성적Data!A:A=DB!A72)*(AL성적Data!AC:AC="WA"),0))</f>
        <v>#N/A</v>
      </c>
      <c r="BA72" s="130"/>
      <c r="BB72" s="130"/>
      <c r="BC72" s="130" t="e">
        <f>INDEX(AL성적Data!AF:AF,MATCH(1,(AL성적Data!A:A=DB!A72)*(AL성적Data!AC:AC="DA2"),0))</f>
        <v>#N/A</v>
      </c>
      <c r="BD72" s="130"/>
      <c r="BE72" s="130"/>
      <c r="BF72" s="130"/>
      <c r="BG72" s="135" t="str">
        <f>IF(VLOOKUP($C72,AL제품Data!$A$2:$AL$200,28,0)="","",VLOOKUP($C72,AL제품Data!$A$2:$AL$200,28,0))</f>
        <v/>
      </c>
      <c r="BH72" s="135"/>
      <c r="BI72" s="135" t="str">
        <f>IF(VLOOKUP($C72,AL제품Data!$A$2:$AL$100,30,0)="","",VLOOKUP($C72,AL제품Data!$A$2:$AL$100,30,0))</f>
        <v/>
      </c>
      <c r="BJ72" s="135"/>
      <c r="BK72" s="135"/>
      <c r="BL72" s="135"/>
      <c r="BM72" s="135"/>
      <c r="BN72" s="135"/>
      <c r="BO72" s="135" t="str">
        <f>IF(VLOOKUP($C72,AL제품Data!$A$2:$AL$100,36,0)="","",VLOOKUP($C72,AL제품Data!$A$2:$AL$100,36,0))</f>
        <v>http://www.lxhausys.co.kr/popup/rn/download/downloadPopup.jsp?from=alwindow&amp;uu=/upload/alwindow/data/LC-WCW_REFLET.pdf</v>
      </c>
      <c r="BP72" s="135"/>
      <c r="BQ72" s="135" t="str">
        <f>IF(VLOOKUP($C72,AL제품Data!$A$2:$AL$100,38,0)="","",VLOOKUP($C72,AL제품Data!$A$2:$AL$100,38,0))</f>
        <v/>
      </c>
      <c r="BR72" s="130"/>
      <c r="BS72" s="130"/>
    </row>
    <row r="73" spans="1:71" s="112" customFormat="1" ht="20.25" customHeight="1" thickBot="1">
      <c r="A73" s="130" t="s">
        <v>978</v>
      </c>
      <c r="B73" s="158">
        <v>2</v>
      </c>
      <c r="C73" s="132" t="s">
        <v>927</v>
      </c>
      <c r="D73" s="133" t="str">
        <f>VLOOKUP($C73,AL제품Data!$A$2:$K$117,2,0)</f>
        <v>AL-WOOD</v>
      </c>
      <c r="E73" s="133" t="str">
        <f>VLOOKUP($C73,AL제품Data!$A$2:$K$300,3,0)</f>
        <v>실내면,발코니면</v>
      </c>
      <c r="F73" s="133" t="str">
        <f>VLOOKUP($C73,AL제품Data!$A$2:$K$300,4,0)</f>
        <v>Curtain Wall(커튼월)</v>
      </c>
      <c r="G73" s="133" t="str">
        <f>VLOOKUP($C73,AL제품Data!$A$2:$K$300,5,0)</f>
        <v>커튼월</v>
      </c>
      <c r="H73" s="133" t="str">
        <f>VLOOKUP($C73,AL제품Data!$A$2:$K$300,6,0)</f>
        <v>LONCHEL A700</v>
      </c>
      <c r="I73" s="133" t="str">
        <f>VLOOKUP($C73,AL제품Data!$A$2:$K$300,7,0)</f>
        <v>론첼 A700</v>
      </c>
      <c r="J73" s="133" t="str">
        <f>VLOOKUP($C73,AL제품Data!$A$2:$K$300,8,0)</f>
        <v>커튼월</v>
      </c>
      <c r="K73" s="133" t="str">
        <f>VLOOKUP($C73,AL제품Data!$A$2:$K$300,9,0)</f>
        <v/>
      </c>
      <c r="L73" s="133" t="str">
        <f>VLOOKUP($C73,AL제품Data!$A$2:$K$300,10,0)</f>
        <v>입면분할가능</v>
      </c>
      <c r="M73" s="133" t="str">
        <f>VLOOKUP($C73,AL제품Data!$A$2:$K$300,11,0)</f>
        <v>전체</v>
      </c>
      <c r="N73" s="134" t="str">
        <f>IFERROR(VLOOKUP($C73,AL제품Data!$A$2:$K$117,12,0),"")</f>
        <v/>
      </c>
      <c r="O73" s="130" t="str">
        <f>IF(VLOOKUP($A73,AL성적Data!$A$2:$AB$309,7,0)=0,"",VLOOKUP($A73,AL성적Data!$A$2:$AB$309,7,0))</f>
        <v>43mm(5수퍼로이+14아르곤+5일반+14아르곤+5수퍼로이)</v>
      </c>
      <c r="P73" s="135" t="str">
        <f>IF(VLOOKUP($A73,AL성적Data!$A$2:$AB$309,8,0)=0,"",VLOOKUP($A73,AL성적Data!$A$2:$AB$309,8,0))</f>
        <v/>
      </c>
      <c r="Q73" s="135" t="str">
        <f>IF(VLOOKUP($A73,AL성적Data!$A$2:$AB$309,9,0)=0,"",VLOOKUP($A73,AL성적Data!$A$2:$AB$309,9,0))</f>
        <v/>
      </c>
      <c r="R73" s="136" t="str">
        <f>IF(VLOOKUP($A73,AL성적Data!$A$2:$AB$309,10,0)=0,"",VLOOKUP($A73,AL성적Data!$A$2:$AB$309,10,0))</f>
        <v/>
      </c>
      <c r="S73" s="137" t="str">
        <f t="array" ref="S73">IFERROR(INDEX(AL성적Data!K:K,MATCH(1,(AL성적Data!A:A=DB!A73)*(AL성적Data!AC:AC="TW"),0)),"")</f>
        <v/>
      </c>
      <c r="T73" s="138" t="str">
        <f t="array" ref="T73">IFERROR(INDEX(AL성적Data!M:M,MATCH(1,(AL성적Data!A:A=DB!A73)*(AL성적Data!AC:AC="TW"),0)),"")</f>
        <v/>
      </c>
      <c r="U73" s="137" t="str">
        <f t="array" ref="U73">IFERROR(INDEX(AL성적Data!N:N,MATCH(1,(AL성적Data!A:A=DB!A73)*(AL성적Data!AC:AC="TW"),0)),"")</f>
        <v/>
      </c>
      <c r="V73" s="137" t="str">
        <f t="array" ref="V73">IFERROR(INDEX(AL성적Data!O:O,MATCH(1,(AL성적Data!A:A=DB!A73)*(AL성적Data!AC:AC="TA"),0)),"")</f>
        <v/>
      </c>
      <c r="W73" s="137" t="str">
        <f t="array" ref="W73">IFERROR(IF(INDEX(AL성적Data!Q:Q,MATCH(1,(AL성적Data!A:A=DB!A73)*(AL성적Data!AC:AC="WA"),0))=0,"",INDEX(AL성적Data!Q:Q,MATCH(1,(AL성적Data!A:A=DB!A73)*(AL성적Data!AC:AC="WA"),0))),"")</f>
        <v/>
      </c>
      <c r="X73" s="137" t="str">
        <f t="array" ref="X73">IFERROR(IF(INDEX(AL성적Data!R:R,MATCH(1,(AL성적Data!A:A=DB!A73)*(AL성적Data!AC:AC="WA"),0))=0,"",INDEX(AL성적Data!R:R,MATCH(1,(AL성적Data!A:A=DB!A73)*(AL성적Data!AC:AC="WA"),0))),"")</f>
        <v>50등급</v>
      </c>
      <c r="Y73" s="137" t="str">
        <f t="array" ref="Y73">IFERROR(IF(INDEX(AL성적Data!S:S,MATCH(1,(AL성적Data!A:A=DB!A73)*(AL성적Data!AC:AC="WA"),0))=0,"",INDEX(AL성적Data!S:S,MATCH(1,(AL성적Data!A:A=DB!A73)*(AL성적Data!AC:AC="WA"),0))),"")</f>
        <v>300등급</v>
      </c>
      <c r="Z73" s="137"/>
      <c r="AA73" s="137"/>
      <c r="AB73" s="137"/>
      <c r="AC73" s="137"/>
      <c r="AD73" s="139"/>
      <c r="AE73" s="150" t="str">
        <f>IFERROR(HYPERLINK(AX73,AE$1),"")</f>
        <v/>
      </c>
      <c r="AF73" s="151" t="str">
        <f>IFERROR(HYPERLINK(AY73,AF$1),"")</f>
        <v/>
      </c>
      <c r="AG73" s="151" t="str">
        <f>IFERROR(HYPERLINK(AZ73,AG$1),"")</f>
        <v>성적서_역학</v>
      </c>
      <c r="AH73" s="135"/>
      <c r="AI73" s="135"/>
      <c r="AJ73" s="135"/>
      <c r="AK73" s="135"/>
      <c r="AL73" s="152"/>
      <c r="AM73" s="140" t="str">
        <f>IFERROR(IF(BG73="","",HYPERLINK(BG73,AM$1)),"")</f>
        <v/>
      </c>
      <c r="AN73" s="140" t="str">
        <f>IFERROR(IF(BH73="","",HYPERLINK(BH73,AN$1)),"")</f>
        <v/>
      </c>
      <c r="AO73" s="140" t="str">
        <f>IFERROR(IF(BI73="","",HYPERLINK(BI73,AO$1)),"")</f>
        <v/>
      </c>
      <c r="AP73" s="140" t="str">
        <f>IFERROR(IF(BJ73="","",HYPERLINK(BJ73,AP$1)),"")</f>
        <v/>
      </c>
      <c r="AQ73" s="140" t="str">
        <f>IFERROR(IF(BK73="","",HYPERLINK(BK73,AQ$1)),"")</f>
        <v/>
      </c>
      <c r="AR73" s="140" t="str">
        <f>IFERROR(IF(BL73="","",HYPERLINK(BL73,AR$1)),"")</f>
        <v/>
      </c>
      <c r="AS73" s="140" t="str">
        <f>IFERROR(IF(BM73="","",HYPERLINK(BM73,AS$1)),"")</f>
        <v/>
      </c>
      <c r="AT73" s="140" t="str">
        <f>IFERROR(IF(BN73="","",HYPERLINK(BN73,AT$1)),"")</f>
        <v/>
      </c>
      <c r="AU73" s="141" t="str">
        <f>IFERROR(IF(BO73="","",HYPERLINK(BO73,AU$1)),"")</f>
        <v>리플렛</v>
      </c>
      <c r="AV73" s="140" t="str">
        <f>IFERROR(IF(BP73="","",HYPERLINK(BP73,AV$1)),"")</f>
        <v/>
      </c>
      <c r="AX73" s="130" t="e">
        <f t="array" ref="AX73">INDEX(AL성적Data!AF:AF,MATCH(1,(AL성적Data!A:A=DB!A73)*(AL성적Data!AC:AC="TW"),0))</f>
        <v>#N/A</v>
      </c>
      <c r="AY73" s="130" t="e">
        <f t="array" ref="AY73">INDEX(AL성적Data!AF:AF,MATCH(1,(AL성적Data!A:A=DB!A73)*(AL성적Data!AC:AC="TA"),0))</f>
        <v>#N/A</v>
      </c>
      <c r="AZ73" s="130" t="str">
        <f t="array" ref="AZ73">INDEX(AL성적Data!AF:AF,MATCH(1,(AL성적Data!A:A=DB!A73)*(AL성적Data!AC:AC="WA"),0))</f>
        <v>http://www.lxhausys.co.kr/popup/rn/download/downloadPopup.jsp?from=alwindow&amp;uu=/upload/alwindow/data/WA-LC-WCW-343FEGE2R5.pdf</v>
      </c>
      <c r="BA73" s="130"/>
      <c r="BB73" s="130"/>
      <c r="BC73" s="130" t="e">
        <f>INDEX(AL성적Data!AF:AF,MATCH(1,(AL성적Data!A:A=DB!A73)*(AL성적Data!AC:AC="DA2"),0))</f>
        <v>#N/A</v>
      </c>
      <c r="BD73" s="130"/>
      <c r="BE73" s="130"/>
      <c r="BF73" s="130"/>
      <c r="BG73" s="135" t="str">
        <f>IF(VLOOKUP($C73,AL제품Data!$A$2:$AL$200,28,0)="","",VLOOKUP($C73,AL제품Data!$A$2:$AL$200,28,0))</f>
        <v/>
      </c>
      <c r="BH73" s="135"/>
      <c r="BI73" s="135" t="str">
        <f>IF(VLOOKUP($C73,AL제품Data!$A$2:$AL$100,30,0)="","",VLOOKUP($C73,AL제품Data!$A$2:$AL$100,30,0))</f>
        <v/>
      </c>
      <c r="BJ73" s="135"/>
      <c r="BK73" s="135"/>
      <c r="BL73" s="135"/>
      <c r="BM73" s="135"/>
      <c r="BN73" s="135"/>
      <c r="BO73" s="135" t="str">
        <f>IF(VLOOKUP($C73,AL제품Data!$A$2:$AL$100,36,0)="","",VLOOKUP($C73,AL제품Data!$A$2:$AL$100,36,0))</f>
        <v>http://www.lxhausys.co.kr/popup/rn/download/downloadPopup.jsp?from=alwindow&amp;uu=/upload/alwindow/data/LC-WCW_REFLET.pdf</v>
      </c>
      <c r="BP73" s="135"/>
      <c r="BQ73" s="135" t="str">
        <f>IF(VLOOKUP($C73,AL제품Data!$A$2:$AL$100,38,0)="","",VLOOKUP($C73,AL제품Data!$A$2:$AL$100,38,0))</f>
        <v/>
      </c>
      <c r="BR73" s="130"/>
      <c r="BS73" s="130"/>
    </row>
    <row r="74" spans="1:71" s="112" customFormat="1" ht="20.25" customHeight="1" thickBot="1">
      <c r="A74" s="130" t="s">
        <v>979</v>
      </c>
      <c r="B74" s="158">
        <v>1</v>
      </c>
      <c r="C74" s="132" t="s">
        <v>929</v>
      </c>
      <c r="D74" s="133" t="str">
        <f>VLOOKUP($C74,AL제품Data!$A$2:$K$117,2,0)</f>
        <v>AL-WOOD</v>
      </c>
      <c r="E74" s="133" t="str">
        <f>VLOOKUP($C74,AL제품Data!$A$2:$K$300,3,0)</f>
        <v>실내면,발코니면</v>
      </c>
      <c r="F74" s="133" t="str">
        <f>VLOOKUP($C74,AL제품Data!$A$2:$K$300,4,0)</f>
        <v>Tilt &amp; Turn(기능성여닫이)</v>
      </c>
      <c r="G74" s="133" t="str">
        <f>VLOOKUP($C74,AL제품Data!$A$2:$K$300,5,0)</f>
        <v>시스템창</v>
      </c>
      <c r="H74" s="133" t="str">
        <f>VLOOKUP($C74,AL제품Data!$A$2:$K$300,6,0)</f>
        <v>LONCHEL A700</v>
      </c>
      <c r="I74" s="133" t="str">
        <f>VLOOKUP($C74,AL제품Data!$A$2:$K$300,7,0)</f>
        <v>론첼 A700</v>
      </c>
      <c r="J74" s="133" t="str">
        <f>VLOOKUP($C74,AL제품Data!$A$2:$K$300,8,0)</f>
        <v>TT단창</v>
      </c>
      <c r="K74" s="133" t="str">
        <f>VLOOKUP($C74,AL제품Data!$A$2:$K$300,9,0)</f>
        <v/>
      </c>
      <c r="L74" s="133" t="str">
        <f>VLOOKUP($C74,AL제품Data!$A$2:$K$300,10,0)</f>
        <v>입면분할가능</v>
      </c>
      <c r="M74" s="133" t="str">
        <f>VLOOKUP($C74,AL제품Data!$A$2:$K$300,11,0)</f>
        <v>전체</v>
      </c>
      <c r="N74" s="134" t="str">
        <f>IFERROR(VLOOKUP($C74,AL제품Data!$A$2:$K$117,12,0),"")</f>
        <v/>
      </c>
      <c r="O74" s="130" t="str">
        <f>IF(VLOOKUP($A74,AL성적Data!$A$2:$AB$309,7,0)=0,"",VLOOKUP($A74,AL성적Data!$A$2:$AB$309,7,0))</f>
        <v>43mm(5수퍼로이+14아르곤+5일반+14아르곤+5수퍼로이)</v>
      </c>
      <c r="P74" s="135" t="str">
        <f>IF(VLOOKUP($A74,AL성적Data!$A$2:$AB$309,8,0)=0,"",VLOOKUP($A74,AL성적Data!$A$2:$AB$309,8,0))</f>
        <v/>
      </c>
      <c r="Q74" s="135" t="str">
        <f>IF(VLOOKUP($A74,AL성적Data!$A$2:$AB$309,9,0)=0,"",VLOOKUP($A74,AL성적Data!$A$2:$AB$309,9,0))</f>
        <v/>
      </c>
      <c r="R74" s="136" t="str">
        <f>IF(VLOOKUP($A74,AL성적Data!$A$2:$AB$309,10,0)=0,"",VLOOKUP($A74,AL성적Data!$A$2:$AB$309,10,0))</f>
        <v/>
      </c>
      <c r="S74" s="137" t="str">
        <f t="array" ref="S74">IFERROR(INDEX(AL성적Data!K:K,MATCH(1,(AL성적Data!A:A=DB!A74)*(AL성적Data!AC:AC="TW"),0)),"")</f>
        <v>2등급</v>
      </c>
      <c r="T74" s="138">
        <f t="array" ref="T74">IFERROR(INDEX(AL성적Data!M:M,MATCH(1,(AL성적Data!A:A=DB!A74)*(AL성적Data!AC:AC="TW"),0)),"")</f>
        <v>1.2074</v>
      </c>
      <c r="U74" s="137" t="str">
        <f t="array" ref="U74">IFERROR(INDEX(AL성적Data!N:N,MATCH(1,(AL성적Data!A:A=DB!A74)*(AL성적Data!AC:AC="TW"),0)),"")</f>
        <v>1등급</v>
      </c>
      <c r="V74" s="137" t="str">
        <f t="array" ref="V74">IFERROR(INDEX(AL성적Data!O:O,MATCH(1,(AL성적Data!A:A=DB!A74)*(AL성적Data!AC:AC="TA"),0)),"")</f>
        <v/>
      </c>
      <c r="W74" s="137" t="str">
        <f t="array" ref="W74">IFERROR(IF(INDEX(AL성적Data!Q:Q,MATCH(1,(AL성적Data!A:A=DB!A74)*(AL성적Data!AC:AC="WA"),0))=0,"",INDEX(AL성적Data!Q:Q,MATCH(1,(AL성적Data!A:A=DB!A74)*(AL성적Data!AC:AC="WA"),0))),"")</f>
        <v/>
      </c>
      <c r="X74" s="137" t="str">
        <f t="array" ref="X74">IFERROR(IF(INDEX(AL성적Data!R:R,MATCH(1,(AL성적Data!A:A=DB!A74)*(AL성적Data!AC:AC="WA"),0))=0,"",INDEX(AL성적Data!R:R,MATCH(1,(AL성적Data!A:A=DB!A74)*(AL성적Data!AC:AC="WA"),0))),"")</f>
        <v/>
      </c>
      <c r="Y74" s="137" t="str">
        <f t="array" ref="Y74">IFERROR(IF(INDEX(AL성적Data!S:S,MATCH(1,(AL성적Data!A:A=DB!A74)*(AL성적Data!AC:AC="WA"),0))=0,"",INDEX(AL성적Data!S:S,MATCH(1,(AL성적Data!A:A=DB!A74)*(AL성적Data!AC:AC="WA"),0))),"")</f>
        <v/>
      </c>
      <c r="Z74" s="137"/>
      <c r="AA74" s="137"/>
      <c r="AB74" s="137"/>
      <c r="AC74" s="137"/>
      <c r="AD74" s="139"/>
      <c r="AE74" s="150" t="str">
        <f>IFERROR(HYPERLINK(AX74,AE$1),"")</f>
        <v>성적서_에너지</v>
      </c>
      <c r="AF74" s="151" t="str">
        <f>IFERROR(HYPERLINK(AY74,AF$1),"")</f>
        <v/>
      </c>
      <c r="AG74" s="151" t="str">
        <f>IFERROR(HYPERLINK(AZ74,AG$1),"")</f>
        <v/>
      </c>
      <c r="AH74" s="135"/>
      <c r="AI74" s="135"/>
      <c r="AJ74" s="135"/>
      <c r="AK74" s="135"/>
      <c r="AL74" s="152"/>
      <c r="AM74" s="140" t="str">
        <f>IFERROR(IF(BG74="","",HYPERLINK(BG74,AM$1)),"")</f>
        <v/>
      </c>
      <c r="AN74" s="140" t="str">
        <f>IFERROR(IF(BH74="","",HYPERLINK(BH74,AN$1)),"")</f>
        <v/>
      </c>
      <c r="AO74" s="140" t="str">
        <f>IFERROR(IF(BI74="","",HYPERLINK(BI74,AO$1)),"")</f>
        <v/>
      </c>
      <c r="AP74" s="140" t="str">
        <f>IFERROR(IF(BJ74="","",HYPERLINK(BJ74,AP$1)),"")</f>
        <v/>
      </c>
      <c r="AQ74" s="140" t="str">
        <f>IFERROR(IF(BK74="","",HYPERLINK(BK74,AQ$1)),"")</f>
        <v/>
      </c>
      <c r="AR74" s="140" t="str">
        <f>IFERROR(IF(BL74="","",HYPERLINK(BL74,AR$1)),"")</f>
        <v/>
      </c>
      <c r="AS74" s="140" t="str">
        <f>IFERROR(IF(BM74="","",HYPERLINK(BM74,AS$1)),"")</f>
        <v/>
      </c>
      <c r="AT74" s="140" t="str">
        <f>IFERROR(IF(BN74="","",HYPERLINK(BN74,AT$1)),"")</f>
        <v/>
      </c>
      <c r="AU74" s="141" t="str">
        <f>IFERROR(IF(BO74="","",HYPERLINK(BO74,AU$1)),"")</f>
        <v>리플렛</v>
      </c>
      <c r="AV74" s="140" t="str">
        <f>IFERROR(IF(BP74="","",HYPERLINK(BP74,AV$1)),"")</f>
        <v/>
      </c>
      <c r="AX74" s="130" t="str">
        <f t="array" ref="AX74">INDEX(AL성적Data!AF:AF,MATCH(1,(AL성적Data!A:A=DB!A74)*(AL성적Data!AC:AC="TW"),0))</f>
        <v>http://www.lxhausys.co.kr/popup/rn/download/downloadPopup.jsp?from=alwindow&amp;uu=/upload/alwindow/data/TW-LC-WTT98-343FEGE2R5.pdf</v>
      </c>
      <c r="AY74" s="130" t="e">
        <f t="array" ref="AY74">INDEX(AL성적Data!AF:AF,MATCH(1,(AL성적Data!A:A=DB!A74)*(AL성적Data!AC:AC="TA"),0))</f>
        <v>#N/A</v>
      </c>
      <c r="AZ74" s="130" t="e">
        <f t="array" ref="AZ74">INDEX(AL성적Data!AF:AF,MATCH(1,(AL성적Data!A:A=DB!A74)*(AL성적Data!AC:AC="WA"),0))</f>
        <v>#N/A</v>
      </c>
      <c r="BA74" s="130"/>
      <c r="BB74" s="130"/>
      <c r="BC74" s="130" t="e">
        <f>INDEX(AL성적Data!AF:AF,MATCH(1,(AL성적Data!A:A=DB!A74)*(AL성적Data!AC:AC="DA2"),0))</f>
        <v>#N/A</v>
      </c>
      <c r="BD74" s="130"/>
      <c r="BE74" s="130"/>
      <c r="BF74" s="130"/>
      <c r="BG74" s="135" t="str">
        <f>IF(VLOOKUP($C74,AL제품Data!$A$2:$AL$200,28,0)="","",VLOOKUP($C74,AL제품Data!$A$2:$AL$200,28,0))</f>
        <v/>
      </c>
      <c r="BH74" s="135"/>
      <c r="BI74" s="135" t="str">
        <f>IF(VLOOKUP($C74,AL제품Data!$A$2:$AL$100,30,0)="","",VLOOKUP($C74,AL제품Data!$A$2:$AL$100,30,0))</f>
        <v/>
      </c>
      <c r="BJ74" s="135"/>
      <c r="BK74" s="135"/>
      <c r="BL74" s="135"/>
      <c r="BM74" s="135"/>
      <c r="BN74" s="135"/>
      <c r="BO74" s="135" t="str">
        <f>IF(VLOOKUP($C74,AL제품Data!$A$2:$AL$100,36,0)="","",VLOOKUP($C74,AL제품Data!$A$2:$AL$100,36,0))</f>
        <v>http://www.lxhausys.co.kr/popup/rn/download/downloadPopup.jsp?from=alwindow&amp;uu=/upload/alwindow/data/LC-WTT98_REFLET.pdf</v>
      </c>
      <c r="BP74" s="135"/>
      <c r="BQ74" s="135" t="str">
        <f>IF(VLOOKUP($C74,AL제품Data!$A$2:$AL$100,38,0)="","",VLOOKUP($C74,AL제품Data!$A$2:$AL$100,38,0))</f>
        <v/>
      </c>
      <c r="BR74" s="130"/>
      <c r="BS74" s="130"/>
    </row>
    <row r="75" spans="1:71" s="112" customFormat="1" ht="20.25" customHeight="1" thickBot="1">
      <c r="A75" s="130" t="s">
        <v>980</v>
      </c>
      <c r="B75" s="158">
        <v>2</v>
      </c>
      <c r="C75" s="132" t="s">
        <v>929</v>
      </c>
      <c r="D75" s="133" t="str">
        <f>VLOOKUP($C75,AL제품Data!$A$2:$K$117,2,0)</f>
        <v>AL-WOOD</v>
      </c>
      <c r="E75" s="133" t="str">
        <f>VLOOKUP($C75,AL제품Data!$A$2:$K$300,3,0)</f>
        <v>실내면,발코니면</v>
      </c>
      <c r="F75" s="133" t="str">
        <f>VLOOKUP($C75,AL제품Data!$A$2:$K$300,4,0)</f>
        <v>Tilt &amp; Turn(기능성여닫이)</v>
      </c>
      <c r="G75" s="133" t="str">
        <f>VLOOKUP($C75,AL제품Data!$A$2:$K$300,5,0)</f>
        <v>시스템창</v>
      </c>
      <c r="H75" s="133" t="str">
        <f>VLOOKUP($C75,AL제품Data!$A$2:$K$300,6,0)</f>
        <v>LONCHEL A700</v>
      </c>
      <c r="I75" s="133" t="str">
        <f>VLOOKUP($C75,AL제품Data!$A$2:$K$300,7,0)</f>
        <v>론첼 A700</v>
      </c>
      <c r="J75" s="133" t="str">
        <f>VLOOKUP($C75,AL제품Data!$A$2:$K$300,8,0)</f>
        <v>TT단창</v>
      </c>
      <c r="K75" s="133" t="str">
        <f>VLOOKUP($C75,AL제품Data!$A$2:$K$300,9,0)</f>
        <v/>
      </c>
      <c r="L75" s="133" t="str">
        <f>VLOOKUP($C75,AL제품Data!$A$2:$K$300,10,0)</f>
        <v>입면분할가능</v>
      </c>
      <c r="M75" s="133" t="str">
        <f>VLOOKUP($C75,AL제품Data!$A$2:$K$300,11,0)</f>
        <v>전체</v>
      </c>
      <c r="N75" s="134" t="str">
        <f>IFERROR(VLOOKUP($C75,AL제품Data!$A$2:$K$117,12,0),"")</f>
        <v/>
      </c>
      <c r="O75" s="130" t="str">
        <f>IF(VLOOKUP($A75,AL성적Data!$A$2:$AB$309,7,0)=0,"",VLOOKUP($A75,AL성적Data!$A$2:$AB$309,7,0))</f>
        <v>43mm(5수퍼로이+14아르곤+5일반+14아르곤+5수퍼로이)</v>
      </c>
      <c r="P75" s="135" t="str">
        <f>IF(VLOOKUP($A75,AL성적Data!$A$2:$AB$309,8,0)=0,"",VLOOKUP($A75,AL성적Data!$A$2:$AB$309,8,0))</f>
        <v/>
      </c>
      <c r="Q75" s="135" t="str">
        <f>IF(VLOOKUP($A75,AL성적Data!$A$2:$AB$309,9,0)=0,"",VLOOKUP($A75,AL성적Data!$A$2:$AB$309,9,0))</f>
        <v/>
      </c>
      <c r="R75" s="136" t="str">
        <f>IF(VLOOKUP($A75,AL성적Data!$A$2:$AB$309,10,0)=0,"",VLOOKUP($A75,AL성적Data!$A$2:$AB$309,10,0))</f>
        <v/>
      </c>
      <c r="S75" s="137" t="str">
        <f t="array" ref="S75">IFERROR(INDEX(AL성적Data!K:K,MATCH(1,(AL성적Data!A:A=DB!A75)*(AL성적Data!AC:AC="TW"),0)),"")</f>
        <v/>
      </c>
      <c r="T75" s="138" t="str">
        <f t="array" ref="T75">IFERROR(INDEX(AL성적Data!M:M,MATCH(1,(AL성적Data!A:A=DB!A75)*(AL성적Data!AC:AC="TW"),0)),"")</f>
        <v/>
      </c>
      <c r="U75" s="137" t="str">
        <f t="array" ref="U75">IFERROR(INDEX(AL성적Data!N:N,MATCH(1,(AL성적Data!A:A=DB!A75)*(AL성적Data!AC:AC="TW"),0)),"")</f>
        <v/>
      </c>
      <c r="V75" s="137" t="str">
        <f t="array" ref="V75">IFERROR(INDEX(AL성적Data!O:O,MATCH(1,(AL성적Data!A:A=DB!A75)*(AL성적Data!AC:AC="TA"),0)),"")</f>
        <v/>
      </c>
      <c r="W75" s="137" t="str">
        <f t="array" ref="W75">IFERROR(IF(INDEX(AL성적Data!Q:Q,MATCH(1,(AL성적Data!A:A=DB!A75)*(AL성적Data!AC:AC="WA"),0))=0,"",INDEX(AL성적Data!Q:Q,MATCH(1,(AL성적Data!A:A=DB!A75)*(AL성적Data!AC:AC="WA"),0))),"")</f>
        <v/>
      </c>
      <c r="X75" s="137" t="str">
        <f t="array" ref="X75">IFERROR(IF(INDEX(AL성적Data!R:R,MATCH(1,(AL성적Data!A:A=DB!A75)*(AL성적Data!AC:AC="WA"),0))=0,"",INDEX(AL성적Data!R:R,MATCH(1,(AL성적Data!A:A=DB!A75)*(AL성적Data!AC:AC="WA"),0))),"")</f>
        <v>35등급</v>
      </c>
      <c r="Y75" s="137" t="str">
        <f t="array" ref="Y75">IFERROR(IF(INDEX(AL성적Data!S:S,MATCH(1,(AL성적Data!A:A=DB!A75)*(AL성적Data!AC:AC="WA"),0))=0,"",INDEX(AL성적Data!S:S,MATCH(1,(AL성적Data!A:A=DB!A75)*(AL성적Data!AC:AC="WA"),0))),"")</f>
        <v>360등급</v>
      </c>
      <c r="Z75" s="137"/>
      <c r="AA75" s="137"/>
      <c r="AB75" s="137"/>
      <c r="AC75" s="137"/>
      <c r="AD75" s="139"/>
      <c r="AE75" s="150" t="str">
        <f>IFERROR(HYPERLINK(AX75,AE$1),"")</f>
        <v/>
      </c>
      <c r="AF75" s="151" t="str">
        <f>IFERROR(HYPERLINK(AY75,AF$1),"")</f>
        <v/>
      </c>
      <c r="AG75" s="151" t="str">
        <f>IFERROR(HYPERLINK(AZ75,AG$1),"")</f>
        <v>성적서_역학</v>
      </c>
      <c r="AH75" s="135"/>
      <c r="AI75" s="135"/>
      <c r="AJ75" s="135"/>
      <c r="AK75" s="135"/>
      <c r="AL75" s="152"/>
      <c r="AM75" s="140" t="str">
        <f>IFERROR(IF(BG75="","",HYPERLINK(BG75,AM$1)),"")</f>
        <v/>
      </c>
      <c r="AN75" s="140" t="str">
        <f>IFERROR(IF(BH75="","",HYPERLINK(BH75,AN$1)),"")</f>
        <v/>
      </c>
      <c r="AO75" s="140" t="str">
        <f>IFERROR(IF(BI75="","",HYPERLINK(BI75,AO$1)),"")</f>
        <v/>
      </c>
      <c r="AP75" s="140" t="str">
        <f>IFERROR(IF(BJ75="","",HYPERLINK(BJ75,AP$1)),"")</f>
        <v/>
      </c>
      <c r="AQ75" s="140" t="str">
        <f>IFERROR(IF(BK75="","",HYPERLINK(BK75,AQ$1)),"")</f>
        <v/>
      </c>
      <c r="AR75" s="140" t="str">
        <f>IFERROR(IF(BL75="","",HYPERLINK(BL75,AR$1)),"")</f>
        <v/>
      </c>
      <c r="AS75" s="140" t="str">
        <f>IFERROR(IF(BM75="","",HYPERLINK(BM75,AS$1)),"")</f>
        <v/>
      </c>
      <c r="AT75" s="140" t="str">
        <f>IFERROR(IF(BN75="","",HYPERLINK(BN75,AT$1)),"")</f>
        <v/>
      </c>
      <c r="AU75" s="141" t="str">
        <f>IFERROR(IF(BO75="","",HYPERLINK(BO75,AU$1)),"")</f>
        <v>리플렛</v>
      </c>
      <c r="AV75" s="140" t="str">
        <f>IFERROR(IF(BP75="","",HYPERLINK(BP75,AV$1)),"")</f>
        <v/>
      </c>
      <c r="AX75" s="130" t="e">
        <f t="array" ref="AX75">INDEX(AL성적Data!AF:AF,MATCH(1,(AL성적Data!A:A=DB!A75)*(AL성적Data!AC:AC="TW"),0))</f>
        <v>#N/A</v>
      </c>
      <c r="AY75" s="130" t="e">
        <f t="array" ref="AY75">INDEX(AL성적Data!AF:AF,MATCH(1,(AL성적Data!A:A=DB!A75)*(AL성적Data!AC:AC="TA"),0))</f>
        <v>#N/A</v>
      </c>
      <c r="AZ75" s="130" t="str">
        <f t="array" ref="AZ75">INDEX(AL성적Data!AF:AF,MATCH(1,(AL성적Data!A:A=DB!A75)*(AL성적Data!AC:AC="WA"),0))</f>
        <v>http://www.lxhausys.co.kr/popup/rn/download/downloadPopup.jsp?from=alwindow&amp;uu=/upload/alwindow/data/WA-LC-WTT98-343FEGE2R5.pdf</v>
      </c>
      <c r="BA75" s="130"/>
      <c r="BB75" s="130"/>
      <c r="BC75" s="130" t="e">
        <f>INDEX(AL성적Data!AF:AF,MATCH(1,(AL성적Data!A:A=DB!A75)*(AL성적Data!AC:AC="DA2"),0))</f>
        <v>#N/A</v>
      </c>
      <c r="BD75" s="130"/>
      <c r="BE75" s="130"/>
      <c r="BF75" s="130"/>
      <c r="BG75" s="135" t="str">
        <f>IF(VLOOKUP($C75,AL제품Data!$A$2:$AL$200,28,0)="","",VLOOKUP($C75,AL제품Data!$A$2:$AL$200,28,0))</f>
        <v/>
      </c>
      <c r="BH75" s="135"/>
      <c r="BI75" s="135" t="str">
        <f>IF(VLOOKUP($C75,AL제품Data!$A$2:$AL$100,30,0)="","",VLOOKUP($C75,AL제품Data!$A$2:$AL$100,30,0))</f>
        <v/>
      </c>
      <c r="BJ75" s="135"/>
      <c r="BK75" s="135"/>
      <c r="BL75" s="135"/>
      <c r="BM75" s="135"/>
      <c r="BN75" s="135"/>
      <c r="BO75" s="135" t="str">
        <f>IF(VLOOKUP($C75,AL제품Data!$A$2:$AL$100,36,0)="","",VLOOKUP($C75,AL제품Data!$A$2:$AL$100,36,0))</f>
        <v>http://www.lxhausys.co.kr/popup/rn/download/downloadPopup.jsp?from=alwindow&amp;uu=/upload/alwindow/data/LC-WTT98_REFLET.pdf</v>
      </c>
      <c r="BP75" s="135"/>
      <c r="BQ75" s="135" t="str">
        <f>IF(VLOOKUP($C75,AL제품Data!$A$2:$AL$100,38,0)="","",VLOOKUP($C75,AL제품Data!$A$2:$AL$100,38,0))</f>
        <v/>
      </c>
      <c r="BR75" s="130"/>
      <c r="BS75" s="130"/>
    </row>
    <row r="76" spans="1:71" s="112" customFormat="1" ht="20.25" customHeight="1" thickBot="1">
      <c r="A76" s="130" t="s">
        <v>981</v>
      </c>
      <c r="B76" s="158">
        <v>1</v>
      </c>
      <c r="C76" s="132" t="s">
        <v>931</v>
      </c>
      <c r="D76" s="133" t="str">
        <f>VLOOKUP($C76,AL제품Data!$A$2:$K$117,2,0)</f>
        <v>AL-WOOD</v>
      </c>
      <c r="E76" s="133" t="str">
        <f>VLOOKUP($C76,AL제품Data!$A$2:$K$300,3,0)</f>
        <v>실내면,발코니면</v>
      </c>
      <c r="F76" s="133" t="str">
        <f>VLOOKUP($C76,AL제품Data!$A$2:$K$300,4,0)</f>
        <v>Door(여닫이 도어)</v>
      </c>
      <c r="G76" s="133" t="str">
        <f>VLOOKUP($C76,AL제품Data!$A$2:$K$300,5,0)</f>
        <v>시스템창</v>
      </c>
      <c r="H76" s="133" t="str">
        <f>VLOOKUP($C76,AL제품Data!$A$2:$K$300,6,0)</f>
        <v>LONCHEL A700</v>
      </c>
      <c r="I76" s="133" t="str">
        <f>VLOOKUP($C76,AL제품Data!$A$2:$K$300,7,0)</f>
        <v>론첼 A700</v>
      </c>
      <c r="J76" s="133" t="str">
        <f>VLOOKUP($C76,AL제품Data!$A$2:$K$300,8,0)</f>
        <v>여닫이도어</v>
      </c>
      <c r="K76" s="133" t="str">
        <f>VLOOKUP($C76,AL제품Data!$A$2:$K$300,9,0)</f>
        <v/>
      </c>
      <c r="L76" s="133" t="str">
        <f>VLOOKUP($C76,AL제품Data!$A$2:$K$300,10,0)</f>
        <v>입면분할가능</v>
      </c>
      <c r="M76" s="133" t="str">
        <f>VLOOKUP($C76,AL제품Data!$A$2:$K$300,11,0)</f>
        <v>전체</v>
      </c>
      <c r="N76" s="134" t="str">
        <f>IFERROR(VLOOKUP($C76,AL제품Data!$A$2:$K$117,12,0),"")</f>
        <v/>
      </c>
      <c r="O76" s="130" t="str">
        <f>IF(VLOOKUP($A76,AL성적Data!$A$2:$AB$309,7,0)=0,"",VLOOKUP($A76,AL성적Data!$A$2:$AB$309,7,0))</f>
        <v>43mm(5수퍼로이+14아르곤+5일반+14아르곤+5수퍼로이)</v>
      </c>
      <c r="P76" s="135" t="str">
        <f>IF(VLOOKUP($A76,AL성적Data!$A$2:$AB$309,8,0)=0,"",VLOOKUP($A76,AL성적Data!$A$2:$AB$309,8,0))</f>
        <v/>
      </c>
      <c r="Q76" s="135" t="str">
        <f>IF(VLOOKUP($A76,AL성적Data!$A$2:$AB$309,9,0)=0,"",VLOOKUP($A76,AL성적Data!$A$2:$AB$309,9,0))</f>
        <v/>
      </c>
      <c r="R76" s="136" t="str">
        <f>IF(VLOOKUP($A76,AL성적Data!$A$2:$AB$309,10,0)=0,"",VLOOKUP($A76,AL성적Data!$A$2:$AB$309,10,0))</f>
        <v/>
      </c>
      <c r="S76" s="137" t="str">
        <f t="array" ref="S76">IFERROR(INDEX(AL성적Data!K:K,MATCH(1,(AL성적Data!A:A=DB!A76)*(AL성적Data!AC:AC="TW"),0)),"")</f>
        <v>2등급</v>
      </c>
      <c r="T76" s="138">
        <f t="array" ref="T76">IFERROR(INDEX(AL성적Data!M:M,MATCH(1,(AL성적Data!A:A=DB!A76)*(AL성적Data!AC:AC="TW"),0)),"")</f>
        <v>1.3609</v>
      </c>
      <c r="U76" s="137" t="str">
        <f t="array" ref="U76">IFERROR(INDEX(AL성적Data!N:N,MATCH(1,(AL성적Data!A:A=DB!A76)*(AL성적Data!AC:AC="TW"),0)),"")</f>
        <v>1등급</v>
      </c>
      <c r="V76" s="137" t="str">
        <f t="array" ref="V76">IFERROR(INDEX(AL성적Data!O:O,MATCH(1,(AL성적Data!A:A=DB!A76)*(AL성적Data!AC:AC="TA"),0)),"")</f>
        <v/>
      </c>
      <c r="W76" s="137" t="str">
        <f t="array" ref="W76">IFERROR(IF(INDEX(AL성적Data!Q:Q,MATCH(1,(AL성적Data!A:A=DB!A76)*(AL성적Data!AC:AC="WA"),0))=0,"",INDEX(AL성적Data!Q:Q,MATCH(1,(AL성적Data!A:A=DB!A76)*(AL성적Data!AC:AC="WA"),0))),"")</f>
        <v/>
      </c>
      <c r="X76" s="137" t="str">
        <f t="array" ref="X76">IFERROR(IF(INDEX(AL성적Data!R:R,MATCH(1,(AL성적Data!A:A=DB!A76)*(AL성적Data!AC:AC="WA"),0))=0,"",INDEX(AL성적Data!R:R,MATCH(1,(AL성적Data!A:A=DB!A76)*(AL성적Data!AC:AC="WA"),0))),"")</f>
        <v/>
      </c>
      <c r="Y76" s="137" t="str">
        <f t="array" ref="Y76">IFERROR(IF(INDEX(AL성적Data!S:S,MATCH(1,(AL성적Data!A:A=DB!A76)*(AL성적Data!AC:AC="WA"),0))=0,"",INDEX(AL성적Data!S:S,MATCH(1,(AL성적Data!A:A=DB!A76)*(AL성적Data!AC:AC="WA"),0))),"")</f>
        <v/>
      </c>
      <c r="Z76" s="137"/>
      <c r="AA76" s="137"/>
      <c r="AB76" s="137"/>
      <c r="AC76" s="137"/>
      <c r="AD76" s="139"/>
      <c r="AE76" s="150" t="str">
        <f>IFERROR(HYPERLINK(AX76,AE$1),"")</f>
        <v>성적서_에너지</v>
      </c>
      <c r="AF76" s="151" t="str">
        <f>IFERROR(HYPERLINK(AY76,AF$1),"")</f>
        <v/>
      </c>
      <c r="AG76" s="151" t="str">
        <f>IFERROR(HYPERLINK(AZ76,AG$1),"")</f>
        <v/>
      </c>
      <c r="AH76" s="135"/>
      <c r="AI76" s="135"/>
      <c r="AJ76" s="135"/>
      <c r="AK76" s="135"/>
      <c r="AL76" s="152"/>
      <c r="AM76" s="140" t="str">
        <f>IFERROR(IF(BG76="","",HYPERLINK(BG76,AM$1)),"")</f>
        <v/>
      </c>
      <c r="AN76" s="140" t="str">
        <f>IFERROR(IF(BH76="","",HYPERLINK(BH76,AN$1)),"")</f>
        <v/>
      </c>
      <c r="AO76" s="140" t="str">
        <f>IFERROR(IF(BI76="","",HYPERLINK(BI76,AO$1)),"")</f>
        <v/>
      </c>
      <c r="AP76" s="140" t="str">
        <f>IFERROR(IF(BJ76="","",HYPERLINK(BJ76,AP$1)),"")</f>
        <v/>
      </c>
      <c r="AQ76" s="140" t="str">
        <f>IFERROR(IF(BK76="","",HYPERLINK(BK76,AQ$1)),"")</f>
        <v/>
      </c>
      <c r="AR76" s="140" t="str">
        <f>IFERROR(IF(BL76="","",HYPERLINK(BL76,AR$1)),"")</f>
        <v/>
      </c>
      <c r="AS76" s="140" t="str">
        <f>IFERROR(IF(BM76="","",HYPERLINK(BM76,AS$1)),"")</f>
        <v/>
      </c>
      <c r="AT76" s="140" t="str">
        <f>IFERROR(IF(BN76="","",HYPERLINK(BN76,AT$1)),"")</f>
        <v/>
      </c>
      <c r="AU76" s="141" t="str">
        <f>IFERROR(IF(BO76="","",HYPERLINK(BO76,AU$1)),"")</f>
        <v>리플렛</v>
      </c>
      <c r="AV76" s="140" t="str">
        <f>IFERROR(IF(BP76="","",HYPERLINK(BP76,AV$1)),"")</f>
        <v/>
      </c>
      <c r="AX76" s="130" t="str">
        <f t="array" ref="AX76">INDEX(AL성적Data!AF:AF,MATCH(1,(AL성적Data!A:A=DB!A76)*(AL성적Data!AC:AC="TW"),0))</f>
        <v>http://www.lxhausys.co.kr/popup/rn/download/downloadPopup.jsp?from=alwindow&amp;uu=/upload/alwindow/data/TW-LC-WDR88-343FEGE2R5.pdf</v>
      </c>
      <c r="AY76" s="130" t="e">
        <f t="array" ref="AY76">INDEX(AL성적Data!AF:AF,MATCH(1,(AL성적Data!A:A=DB!A76)*(AL성적Data!AC:AC="TA"),0))</f>
        <v>#N/A</v>
      </c>
      <c r="AZ76" s="130" t="e">
        <f t="array" ref="AZ76">INDEX(AL성적Data!AF:AF,MATCH(1,(AL성적Data!A:A=DB!A76)*(AL성적Data!AC:AC="WA"),0))</f>
        <v>#N/A</v>
      </c>
      <c r="BA76" s="130"/>
      <c r="BB76" s="130"/>
      <c r="BC76" s="130" t="e">
        <f>INDEX(AL성적Data!AF:AF,MATCH(1,(AL성적Data!A:A=DB!A76)*(AL성적Data!AC:AC="DA2"),0))</f>
        <v>#N/A</v>
      </c>
      <c r="BD76" s="130"/>
      <c r="BE76" s="130"/>
      <c r="BF76" s="130"/>
      <c r="BG76" s="135" t="str">
        <f>IF(VLOOKUP($C76,AL제품Data!$A$2:$AL$200,28,0)="","",VLOOKUP($C76,AL제품Data!$A$2:$AL$200,28,0))</f>
        <v/>
      </c>
      <c r="BH76" s="135"/>
      <c r="BI76" s="135" t="str">
        <f>IF(VLOOKUP($C76,AL제품Data!$A$2:$AL$100,30,0)="","",VLOOKUP($C76,AL제품Data!$A$2:$AL$100,30,0))</f>
        <v/>
      </c>
      <c r="BJ76" s="135"/>
      <c r="BK76" s="135"/>
      <c r="BL76" s="135"/>
      <c r="BM76" s="135"/>
      <c r="BN76" s="135"/>
      <c r="BO76" s="135" t="str">
        <f>IF(VLOOKUP($C76,AL제품Data!$A$2:$AL$100,36,0)="","",VLOOKUP($C76,AL제품Data!$A$2:$AL$100,36,0))</f>
        <v>http://www.lxhausys.co.kr/popup/rn/download/downloadPopup.jsp?from=alwindow&amp;uu=/upload/alwindow/data/LC-WDR88_REFLET.pdf</v>
      </c>
      <c r="BP76" s="135"/>
      <c r="BQ76" s="135" t="str">
        <f>IF(VLOOKUP($C76,AL제품Data!$A$2:$AL$100,38,0)="","",VLOOKUP($C76,AL제품Data!$A$2:$AL$100,38,0))</f>
        <v/>
      </c>
      <c r="BR76" s="130"/>
      <c r="BS76" s="130"/>
    </row>
    <row r="77" spans="1:71" s="112" customFormat="1" ht="20.25" customHeight="1" thickBot="1">
      <c r="A77" s="130" t="s">
        <v>1280</v>
      </c>
      <c r="B77" s="158" t="str">
        <f t="shared" ref="B77:B138" si="0">RIGHT(A77,1)</f>
        <v>1</v>
      </c>
      <c r="C77" s="132" t="s">
        <v>1010</v>
      </c>
      <c r="D77" s="133" t="str">
        <f>VLOOKUP($C77,AL제품Data!$A$2:$K$117,2,0)</f>
        <v>AL-PVC</v>
      </c>
      <c r="E77" s="133" t="str">
        <f>VLOOKUP($C77,AL제품Data!$A$2:$K$300,3,0)</f>
        <v>실내면,발코니면</v>
      </c>
      <c r="F77" s="133" t="str">
        <f>VLOOKUP($C77,AL제품Data!$A$2:$K$300,4,0)</f>
        <v>Lift &amp; Slide(기능성미서기)</v>
      </c>
      <c r="G77" s="133" t="str">
        <f>VLOOKUP($C77,AL제품Data!$A$2:$K$300,5,0)</f>
        <v>시스템창</v>
      </c>
      <c r="H77" s="133" t="str">
        <f>VLOOKUP($C77,AL제품Data!$A$2:$K$300,6,0)</f>
        <v>LONCHEL W500 R9</v>
      </c>
      <c r="I77" s="133" t="str">
        <f>VLOOKUP($C77,AL제품Data!$A$2:$K$300,7,0)</f>
        <v>론첼 W500 R9</v>
      </c>
      <c r="J77" s="133" t="str">
        <f>VLOOKUP($C77,AL제품Data!$A$2:$K$300,8,0)</f>
        <v>LS이중창</v>
      </c>
      <c r="K77" s="133">
        <f>VLOOKUP($C77,AL제품Data!$A$2:$K$300,9,0)</f>
        <v>273</v>
      </c>
      <c r="L77" s="133" t="str">
        <f>VLOOKUP($C77,AL제품Data!$A$2:$K$300,10,0)</f>
        <v>FULL창</v>
      </c>
      <c r="M77" s="133" t="str">
        <f>VLOOKUP($C77,AL제품Data!$A$2:$K$300,11,0)</f>
        <v>특판전용</v>
      </c>
      <c r="N77" s="134" t="str">
        <f>IFERROR(VLOOKUP($C77,AL제품Data!$A$2:$K$117,12,0),"")</f>
        <v/>
      </c>
      <c r="O77" s="130" t="str">
        <f>IF(VLOOKUP($A77,AL성적Data!$A$2:$AB$309,7,0)=0,"",VLOOKUP($A77,AL성적Data!$A$2:$AB$309,7,0))</f>
        <v>27.76mm(5울트라더블로이+12크립톤+10.76접합)</v>
      </c>
      <c r="P77" s="135" t="str">
        <f>IF(VLOOKUP($A77,AL성적Data!$A$2:$AB$309,8,0)=0,"",VLOOKUP($A77,AL성적Data!$A$2:$AB$309,8,0))</f>
        <v/>
      </c>
      <c r="Q77" s="135" t="str">
        <f>IF(VLOOKUP($A77,AL성적Data!$A$2:$AB$309,9,0)=0,"",VLOOKUP($A77,AL성적Data!$A$2:$AB$309,9,0))</f>
        <v>22mm(5일반+12크립톤+5수퍼로이)</v>
      </c>
      <c r="R77" s="136" t="str">
        <f>IF(VLOOKUP($A77,AL성적Data!$A$2:$AB$309,10,0)=0,"",VLOOKUP($A77,AL성적Data!$A$2:$AB$309,10,0))</f>
        <v/>
      </c>
      <c r="S77" s="137" t="str">
        <f t="array" ref="S77">IFERROR(INDEX(AL성적Data!K:K,MATCH(1,(AL성적Data!A:A=DB!A77)*(AL성적Data!AC:AC="TW"),0)),"")</f>
        <v>1등급</v>
      </c>
      <c r="T77" s="138">
        <f t="array" ref="T77">IFERROR(INDEX(AL성적Data!M:M,MATCH(1,(AL성적Data!A:A=DB!A77)*(AL성적Data!AC:AC="TW"),0)),"")</f>
        <v>0.52100000000000002</v>
      </c>
      <c r="U77" s="137">
        <f t="array" ref="U77">IFERROR(INDEX(AL성적Data!N:N,MATCH(1,(AL성적Data!A:A=DB!A77)*(AL성적Data!AC:AC="TW"),0)),"")</f>
        <v>0.85</v>
      </c>
      <c r="V77" s="137" t="str">
        <f t="array" ref="V77">IFERROR(INDEX(AL성적Data!O:O,MATCH(1,(AL성적Data!A:A=DB!A77)*(AL성적Data!AC:AC="TA"),0)),"")</f>
        <v/>
      </c>
      <c r="W77" s="137" t="str">
        <f t="array" ref="W77">IFERROR(IF(INDEX(AL성적Data!Q:Q,MATCH(1,(AL성적Data!A:A=DB!A77)*(AL성적Data!AC:AC="WA"),0))=0,"",INDEX(AL성적Data!Q:Q,MATCH(1,(AL성적Data!A:A=DB!A77)*(AL성적Data!AC:AC="WA"),0))),"")</f>
        <v/>
      </c>
      <c r="X77" s="137" t="str">
        <f t="array" ref="X77">IFERROR(IF(INDEX(AL성적Data!R:R,MATCH(1,(AL성적Data!A:A=DB!A77)*(AL성적Data!AC:AC="WA"),0))=0,"",INDEX(AL성적Data!R:R,MATCH(1,(AL성적Data!A:A=DB!A77)*(AL성적Data!AC:AC="WA"),0))),"")</f>
        <v/>
      </c>
      <c r="Y77" s="137" t="str">
        <f t="array" ref="Y77">IFERROR(IF(INDEX(AL성적Data!S:S,MATCH(1,(AL성적Data!A:A=DB!A77)*(AL성적Data!AC:AC="WA"),0))=0,"",INDEX(AL성적Data!S:S,MATCH(1,(AL성적Data!A:A=DB!A77)*(AL성적Data!AC:AC="WA"),0))),"")</f>
        <v/>
      </c>
      <c r="Z77" s="137"/>
      <c r="AA77" s="137"/>
      <c r="AB77" s="137"/>
      <c r="AC77" s="137"/>
      <c r="AD77" s="139"/>
      <c r="AE77" s="150" t="str">
        <f>IFERROR(HYPERLINK(AX77,AE$1),"")</f>
        <v>성적서_에너지</v>
      </c>
      <c r="AF77" s="151" t="str">
        <f>IFERROR(HYPERLINK(AY77,AF$1),"")</f>
        <v/>
      </c>
      <c r="AG77" s="151" t="str">
        <f>IFERROR(HYPERLINK(AZ77,AG$1),"")</f>
        <v/>
      </c>
      <c r="AH77" s="135"/>
      <c r="AI77" s="135"/>
      <c r="AJ77" s="135"/>
      <c r="AK77" s="135"/>
      <c r="AL77" s="152"/>
      <c r="AM77" s="140" t="str">
        <f>IFERROR(IF(BG77="","",HYPERLINK(BG77,AM$1)),"")</f>
        <v>도면_단면dwg</v>
      </c>
      <c r="AN77" s="140" t="str">
        <f>IFERROR(IF(BH77="","",HYPERLINK(BH77,AN$1)),"")</f>
        <v/>
      </c>
      <c r="AO77" s="140" t="str">
        <f>IFERROR(IF(BI77="","",HYPERLINK(BI77,AO$1)),"")</f>
        <v/>
      </c>
      <c r="AP77" s="140" t="str">
        <f>IFERROR(IF(BJ77="","",HYPERLINK(BJ77,AP$1)),"")</f>
        <v/>
      </c>
      <c r="AQ77" s="140" t="str">
        <f>IFERROR(IF(BK77="","",HYPERLINK(BK77,AQ$1)),"")</f>
        <v/>
      </c>
      <c r="AR77" s="140" t="str">
        <f>IFERROR(IF(BL77="","",HYPERLINK(BL77,AR$1)),"")</f>
        <v/>
      </c>
      <c r="AS77" s="140" t="str">
        <f>IFERROR(IF(BM77="","",HYPERLINK(BM77,AS$1)),"")</f>
        <v/>
      </c>
      <c r="AT77" s="140" t="str">
        <f>IFERROR(IF(BN77="","",HYPERLINK(BN77,AT$1)),"")</f>
        <v/>
      </c>
      <c r="AU77" s="141" t="str">
        <f>IFERROR(IF(BO77="","",HYPERLINK(BO77,AU$1)),"")</f>
        <v/>
      </c>
      <c r="AV77" s="140" t="str">
        <f>IFERROR(IF(BP77="","",HYPERLINK(BP77,AV$1)),"")</f>
        <v/>
      </c>
      <c r="AX77" s="130" t="str">
        <f t="array" ref="AX77">INDEX(AL성적Data!AF:AF,MATCH(1,(AL성적Data!A:A=DB!A77)*(AL성적Data!AC:AC="TW"),0))</f>
        <v>http://www.lxhausys.co.kr/popup/rn/download/downloadPopup.jsp?from=alwindow&amp;uu=/upload/alwindow/data/TW-LC-W500-R9-547RMRASS3K5.pdf</v>
      </c>
      <c r="AY77" s="130" t="e">
        <f t="array" ref="AY77">INDEX(AL성적Data!AF:AF,MATCH(1,(AL성적Data!A:A=DB!A77)*(AL성적Data!AC:AC="TA"),0))</f>
        <v>#N/A</v>
      </c>
      <c r="AZ77" s="130" t="e">
        <f t="array" ref="AZ77">INDEX(AL성적Data!AF:AF,MATCH(1,(AL성적Data!A:A=DB!A77)*(AL성적Data!AC:AC="WA"),0))</f>
        <v>#N/A</v>
      </c>
      <c r="BA77" s="130"/>
      <c r="BB77" s="130"/>
      <c r="BC77" s="130" t="e">
        <f>INDEX(AL성적Data!AF:AF,MATCH(1,(AL성적Data!A:A=DB!A77)*(AL성적Data!AC:AC="DA2"),0))</f>
        <v>#N/A</v>
      </c>
      <c r="BD77" s="130"/>
      <c r="BE77" s="130"/>
      <c r="BF77" s="130"/>
      <c r="BG77" s="135" t="str">
        <f>IF(VLOOKUP($C77,AL제품Data!$A$2:$AL$200,28,0)="","",VLOOKUP($C77,AL제품Data!$A$2:$AL$200,28,0))</f>
        <v>http://www.lxhausys.co.kr/popup/rn/download/downloadPopup.jsp?from=alwindow&amp;uu=/upload/alwindow/data/LC-W500-R9_SEC.dwg</v>
      </c>
      <c r="BH77" s="135"/>
      <c r="BI77" s="135" t="str">
        <f>IF(VLOOKUP($C77,AL제품Data!$A$2:$AL$100,30,0)="","",VLOOKUP($C77,AL제품Data!$A$2:$AL$100,30,0))</f>
        <v/>
      </c>
      <c r="BJ77" s="135"/>
      <c r="BK77" s="135"/>
      <c r="BL77" s="135"/>
      <c r="BM77" s="135"/>
      <c r="BN77" s="135"/>
      <c r="BO77" s="135" t="str">
        <f>IF(VLOOKUP($C77,AL제품Data!$A$2:$AL$100,36,0)="","",VLOOKUP($C77,AL제품Data!$A$2:$AL$100,36,0))</f>
        <v/>
      </c>
      <c r="BP77" s="135"/>
      <c r="BQ77" s="135" t="str">
        <f>IF(VLOOKUP($C77,AL제품Data!$A$2:$AL$100,38,0)="","",VLOOKUP($C77,AL제품Data!$A$2:$AL$100,38,0))</f>
        <v/>
      </c>
      <c r="BR77" s="130"/>
      <c r="BS77" s="130"/>
    </row>
    <row r="78" spans="1:71" s="112" customFormat="1" ht="20.25" customHeight="1" thickBot="1">
      <c r="A78" s="130" t="s">
        <v>1024</v>
      </c>
      <c r="B78" s="158" t="str">
        <f t="shared" si="0"/>
        <v>2</v>
      </c>
      <c r="C78" s="132" t="s">
        <v>1010</v>
      </c>
      <c r="D78" s="133" t="str">
        <f>VLOOKUP($C78,AL제품Data!$A$2:$K$117,2,0)</f>
        <v>AL-PVC</v>
      </c>
      <c r="E78" s="133" t="str">
        <f>VLOOKUP($C78,AL제품Data!$A$2:$K$300,3,0)</f>
        <v>실내면,발코니면</v>
      </c>
      <c r="F78" s="133" t="str">
        <f>VLOOKUP($C78,AL제품Data!$A$2:$K$300,4,0)</f>
        <v>Lift &amp; Slide(기능성미서기)</v>
      </c>
      <c r="G78" s="133" t="str">
        <f>VLOOKUP($C78,AL제품Data!$A$2:$K$300,5,0)</f>
        <v>시스템창</v>
      </c>
      <c r="H78" s="133" t="str">
        <f>VLOOKUP($C78,AL제품Data!$A$2:$K$300,6,0)</f>
        <v>LONCHEL W500 R9</v>
      </c>
      <c r="I78" s="133" t="str">
        <f>VLOOKUP($C78,AL제품Data!$A$2:$K$300,7,0)</f>
        <v>론첼 W500 R9</v>
      </c>
      <c r="J78" s="133" t="str">
        <f>VLOOKUP($C78,AL제품Data!$A$2:$K$300,8,0)</f>
        <v>LS이중창</v>
      </c>
      <c r="K78" s="133">
        <f>VLOOKUP($C78,AL제품Data!$A$2:$K$300,9,0)</f>
        <v>273</v>
      </c>
      <c r="L78" s="133" t="str">
        <f>VLOOKUP($C78,AL제품Data!$A$2:$K$300,10,0)</f>
        <v>FULL창</v>
      </c>
      <c r="M78" s="133" t="str">
        <f>VLOOKUP($C78,AL제품Data!$A$2:$K$300,11,0)</f>
        <v>특판전용</v>
      </c>
      <c r="N78" s="134" t="str">
        <f>IFERROR(VLOOKUP($C78,AL제품Data!$A$2:$K$117,12,0),"")</f>
        <v/>
      </c>
      <c r="O78" s="130" t="str">
        <f>IF(VLOOKUP($A78,AL성적Data!$A$2:$AB$309,7,0)=0,"",VLOOKUP($A78,AL성적Data!$A$2:$AB$309,7,0))</f>
        <v>27.76mm(5울트라더블로이+12크립톤+10.76접합)</v>
      </c>
      <c r="P78" s="135" t="str">
        <f>IF(VLOOKUP($A78,AL성적Data!$A$2:$AB$309,8,0)=0,"",VLOOKUP($A78,AL성적Data!$A$2:$AB$309,8,0))</f>
        <v/>
      </c>
      <c r="Q78" s="135" t="str">
        <f>IF(VLOOKUP($A78,AL성적Data!$A$2:$AB$309,9,0)=0,"",VLOOKUP($A78,AL성적Data!$A$2:$AB$309,9,0))</f>
        <v>22mm(5일반+12크립톤+5수퍼로이)</v>
      </c>
      <c r="R78" s="136" t="str">
        <f>IF(VLOOKUP($A78,AL성적Data!$A$2:$AB$309,10,0)=0,"",VLOOKUP($A78,AL성적Data!$A$2:$AB$309,10,0))</f>
        <v/>
      </c>
      <c r="S78" s="137" t="str">
        <f t="array" ref="S78">IFERROR(INDEX(AL성적Data!K:K,MATCH(1,(AL성적Data!A:A=DB!A78)*(AL성적Data!AC:AC="TW"),0)),"")</f>
        <v/>
      </c>
      <c r="T78" s="138" t="str">
        <f t="array" ref="T78">IFERROR(INDEX(AL성적Data!M:M,MATCH(1,(AL성적Data!A:A=DB!A78)*(AL성적Data!AC:AC="TW"),0)),"")</f>
        <v/>
      </c>
      <c r="U78" s="137" t="str">
        <f t="array" ref="U78">IFERROR(INDEX(AL성적Data!N:N,MATCH(1,(AL성적Data!A:A=DB!A78)*(AL성적Data!AC:AC="TW"),0)),"")</f>
        <v/>
      </c>
      <c r="V78" s="137" t="str">
        <f t="array" ref="V78">IFERROR(INDEX(AL성적Data!O:O,MATCH(1,(AL성적Data!A:A=DB!A78)*(AL성적Data!AC:AC="TA"),0)),"")</f>
        <v/>
      </c>
      <c r="W78" s="137" t="str">
        <f t="array" ref="W78">IFERROR(IF(INDEX(AL성적Data!Q:Q,MATCH(1,(AL성적Data!A:A=DB!A78)*(AL성적Data!AC:AC="WA"),0))=0,"",INDEX(AL성적Data!Q:Q,MATCH(1,(AL성적Data!A:A=DB!A78)*(AL성적Data!AC:AC="WA"),0))),"")</f>
        <v/>
      </c>
      <c r="X78" s="137" t="str">
        <f t="array" ref="X78">IFERROR(IF(INDEX(AL성적Data!R:R,MATCH(1,(AL성적Data!A:A=DB!A78)*(AL성적Data!AC:AC="WA"),0))=0,"",INDEX(AL성적Data!R:R,MATCH(1,(AL성적Data!A:A=DB!A78)*(AL성적Data!AC:AC="WA"),0))),"")</f>
        <v>50등급</v>
      </c>
      <c r="Y78" s="137" t="str">
        <f t="array" ref="Y78">IFERROR(IF(INDEX(AL성적Data!S:S,MATCH(1,(AL성적Data!A:A=DB!A78)*(AL성적Data!AC:AC="WA"),0))=0,"",INDEX(AL성적Data!S:S,MATCH(1,(AL성적Data!A:A=DB!A78)*(AL성적Data!AC:AC="WA"),0))),"")</f>
        <v>400등급</v>
      </c>
      <c r="Z78" s="137"/>
      <c r="AA78" s="137"/>
      <c r="AB78" s="137"/>
      <c r="AC78" s="137"/>
      <c r="AD78" s="139"/>
      <c r="AE78" s="150" t="str">
        <f>IFERROR(HYPERLINK(AX78,AE$1),"")</f>
        <v/>
      </c>
      <c r="AF78" s="151" t="str">
        <f>IFERROR(HYPERLINK(AY78,AF$1),"")</f>
        <v/>
      </c>
      <c r="AG78" s="151" t="str">
        <f>IFERROR(HYPERLINK(AZ78,AG$1),"")</f>
        <v>성적서_역학</v>
      </c>
      <c r="AH78" s="135"/>
      <c r="AI78" s="135"/>
      <c r="AJ78" s="135"/>
      <c r="AK78" s="135"/>
      <c r="AL78" s="152"/>
      <c r="AM78" s="140" t="str">
        <f>IFERROR(IF(BG78="","",HYPERLINK(BG78,AM$1)),"")</f>
        <v>도면_단면dwg</v>
      </c>
      <c r="AN78" s="140" t="str">
        <f>IFERROR(IF(BH78="","",HYPERLINK(BH78,AN$1)),"")</f>
        <v/>
      </c>
      <c r="AO78" s="140" t="str">
        <f>IFERROR(IF(BI78="","",HYPERLINK(BI78,AO$1)),"")</f>
        <v/>
      </c>
      <c r="AP78" s="140" t="str">
        <f>IFERROR(IF(BJ78="","",HYPERLINK(BJ78,AP$1)),"")</f>
        <v/>
      </c>
      <c r="AQ78" s="140" t="str">
        <f>IFERROR(IF(BK78="","",HYPERLINK(BK78,AQ$1)),"")</f>
        <v/>
      </c>
      <c r="AR78" s="140" t="str">
        <f>IFERROR(IF(BL78="","",HYPERLINK(BL78,AR$1)),"")</f>
        <v/>
      </c>
      <c r="AS78" s="140" t="str">
        <f>IFERROR(IF(BM78="","",HYPERLINK(BM78,AS$1)),"")</f>
        <v/>
      </c>
      <c r="AT78" s="140" t="str">
        <f>IFERROR(IF(BN78="","",HYPERLINK(BN78,AT$1)),"")</f>
        <v/>
      </c>
      <c r="AU78" s="141" t="str">
        <f>IFERROR(IF(BO78="","",HYPERLINK(BO78,AU$1)),"")</f>
        <v/>
      </c>
      <c r="AV78" s="140" t="str">
        <f>IFERROR(IF(BP78="","",HYPERLINK(BP78,AV$1)),"")</f>
        <v/>
      </c>
      <c r="AX78" s="130" t="e">
        <f t="array" ref="AX78">INDEX(AL성적Data!AF:AF,MATCH(1,(AL성적Data!A:A=DB!A78)*(AL성적Data!AC:AC="TW"),0))</f>
        <v>#N/A</v>
      </c>
      <c r="AY78" s="130" t="e">
        <f t="array" ref="AY78">INDEX(AL성적Data!AF:AF,MATCH(1,(AL성적Data!A:A=DB!A78)*(AL성적Data!AC:AC="TA"),0))</f>
        <v>#N/A</v>
      </c>
      <c r="AZ78" s="130" t="str">
        <f t="array" ref="AZ78">INDEX(AL성적Data!AF:AF,MATCH(1,(AL성적Data!A:A=DB!A78)*(AL성적Data!AC:AC="WA"),0))</f>
        <v>http://www.lxhausys.co.kr/popup/rn/download/downloadPopup.jsp?from=alwindow&amp;uu=/upload/alwindow/data/WA-LC-W500-R9-547RMRASS3K5.pdf</v>
      </c>
      <c r="BA78" s="130"/>
      <c r="BB78" s="130"/>
      <c r="BC78" s="130" t="s">
        <v>1068</v>
      </c>
      <c r="BD78" s="130"/>
      <c r="BE78" s="130"/>
      <c r="BF78" s="130"/>
      <c r="BG78" s="135" t="str">
        <f>IF(VLOOKUP($C78,AL제품Data!$A$2:$AL$200,28,0)="","",VLOOKUP($C78,AL제품Data!$A$2:$AL$200,28,0))</f>
        <v>http://www.lxhausys.co.kr/popup/rn/download/downloadPopup.jsp?from=alwindow&amp;uu=/upload/alwindow/data/LC-W500-R9_SEC.dwg</v>
      </c>
      <c r="BH78" s="135"/>
      <c r="BI78" s="135" t="str">
        <f>IF(VLOOKUP($C78,AL제품Data!$A$2:$AL$100,30,0)="","",VLOOKUP($C78,AL제품Data!$A$2:$AL$100,30,0))</f>
        <v/>
      </c>
      <c r="BJ78" s="135"/>
      <c r="BK78" s="135"/>
      <c r="BL78" s="135"/>
      <c r="BM78" s="135"/>
      <c r="BN78" s="135"/>
      <c r="BO78" s="135" t="str">
        <f>IF(VLOOKUP($C78,AL제품Data!$A$2:$AL$100,36,0)="","",VLOOKUP($C78,AL제품Data!$A$2:$AL$100,36,0))</f>
        <v/>
      </c>
      <c r="BP78" s="135"/>
      <c r="BQ78" s="135" t="str">
        <f>IF(VLOOKUP($C78,AL제품Data!$A$2:$AL$100,38,0)="","",VLOOKUP($C78,AL제품Data!$A$2:$AL$100,38,0))</f>
        <v/>
      </c>
      <c r="BR78" s="130"/>
      <c r="BS78" s="130"/>
    </row>
    <row r="79" spans="1:71" s="112" customFormat="1" ht="20.25" customHeight="1" thickBot="1">
      <c r="A79" s="130" t="s">
        <v>1025</v>
      </c>
      <c r="B79" s="158" t="str">
        <f t="shared" si="0"/>
        <v>3</v>
      </c>
      <c r="C79" s="132" t="s">
        <v>1010</v>
      </c>
      <c r="D79" s="133" t="str">
        <f>VLOOKUP($C79,AL제품Data!$A$2:$K$117,2,0)</f>
        <v>AL-PVC</v>
      </c>
      <c r="E79" s="133" t="str">
        <f>VLOOKUP($C79,AL제품Data!$A$2:$K$300,3,0)</f>
        <v>실내면,발코니면</v>
      </c>
      <c r="F79" s="133" t="str">
        <f>VLOOKUP($C79,AL제품Data!$A$2:$K$300,4,0)</f>
        <v>Lift &amp; Slide(기능성미서기)</v>
      </c>
      <c r="G79" s="133" t="str">
        <f>VLOOKUP($C79,AL제품Data!$A$2:$K$300,5,0)</f>
        <v>시스템창</v>
      </c>
      <c r="H79" s="133" t="str">
        <f>VLOOKUP($C79,AL제품Data!$A$2:$K$300,6,0)</f>
        <v>LONCHEL W500 R9</v>
      </c>
      <c r="I79" s="133" t="str">
        <f>VLOOKUP($C79,AL제품Data!$A$2:$K$300,7,0)</f>
        <v>론첼 W500 R9</v>
      </c>
      <c r="J79" s="133" t="str">
        <f>VLOOKUP($C79,AL제품Data!$A$2:$K$300,8,0)</f>
        <v>LS이중창</v>
      </c>
      <c r="K79" s="133">
        <f>VLOOKUP($C79,AL제품Data!$A$2:$K$300,9,0)</f>
        <v>273</v>
      </c>
      <c r="L79" s="133" t="str">
        <f>VLOOKUP($C79,AL제품Data!$A$2:$K$300,10,0)</f>
        <v>FULL창</v>
      </c>
      <c r="M79" s="133" t="str">
        <f>VLOOKUP($C79,AL제품Data!$A$2:$K$300,11,0)</f>
        <v>특판전용</v>
      </c>
      <c r="N79" s="134" t="str">
        <f>IFERROR(VLOOKUP($C79,AL제품Data!$A$2:$K$117,12,0),"")</f>
        <v/>
      </c>
      <c r="O79" s="130" t="str">
        <f>IF(VLOOKUP($A79,AL성적Data!$A$2:$AB$309,7,0)=0,"",VLOOKUP($A79,AL성적Data!$A$2:$AB$309,7,0))</f>
        <v>27.76mm(5울트라더블로이+12크립톤+10.76접합)</v>
      </c>
      <c r="P79" s="135" t="str">
        <f>IF(VLOOKUP($A79,AL성적Data!$A$2:$AB$309,8,0)=0,"",VLOOKUP($A79,AL성적Data!$A$2:$AB$309,8,0))</f>
        <v/>
      </c>
      <c r="Q79" s="135" t="str">
        <f>IF(VLOOKUP($A79,AL성적Data!$A$2:$AB$309,9,0)=0,"",VLOOKUP($A79,AL성적Data!$A$2:$AB$309,9,0))</f>
        <v>22mm(5일반+12크립톤+5수퍼로이)</v>
      </c>
      <c r="R79" s="136" t="str">
        <f>IF(VLOOKUP($A79,AL성적Data!$A$2:$AB$309,10,0)=0,"",VLOOKUP($A79,AL성적Data!$A$2:$AB$309,10,0))</f>
        <v/>
      </c>
      <c r="S79" s="137" t="str">
        <f t="array" ref="S79">IFERROR(INDEX(AL성적Data!K:K,MATCH(1,(AL성적Data!A:A=DB!A79)*(AL성적Data!AC:AC="TW"),0)),"")</f>
        <v/>
      </c>
      <c r="T79" s="138" t="str">
        <f t="array" ref="T79">IFERROR(INDEX(AL성적Data!M:M,MATCH(1,(AL성적Data!A:A=DB!A79)*(AL성적Data!AC:AC="TW"),0)),"")</f>
        <v/>
      </c>
      <c r="U79" s="137" t="str">
        <f t="array" ref="U79">IFERROR(INDEX(AL성적Data!N:N,MATCH(1,(AL성적Data!A:A=DB!A79)*(AL성적Data!AC:AC="TW"),0)),"")</f>
        <v/>
      </c>
      <c r="V79" s="137" t="str">
        <f t="array" ref="V79">IFERROR(INDEX(AL성적Data!O:O,MATCH(1,(AL성적Data!A:A=DB!A79)*(AL성적Data!AC:AC="TA"),0)),"")</f>
        <v/>
      </c>
      <c r="W79" s="137" t="str">
        <f t="array" ref="W79">IFERROR(IF(INDEX(AL성적Data!Q:Q,MATCH(1,(AL성적Data!A:A=DB!A79)*(AL성적Data!AC:AC="WA"),0))=0,"",INDEX(AL성적Data!Q:Q,MATCH(1,(AL성적Data!A:A=DB!A79)*(AL성적Data!AC:AC="WA"),0))),"")</f>
        <v/>
      </c>
      <c r="X79" s="137" t="str">
        <f t="array" ref="X79">IFERROR(IF(INDEX(AL성적Data!R:R,MATCH(1,(AL성적Data!A:A=DB!A79)*(AL성적Data!AC:AC="WA"),0))=0,"",INDEX(AL성적Data!R:R,MATCH(1,(AL성적Data!A:A=DB!A79)*(AL성적Data!AC:AC="WA"),0))),"")</f>
        <v/>
      </c>
      <c r="Y79" s="137" t="str">
        <f t="array" ref="Y79">IFERROR(IF(INDEX(AL성적Data!S:S,MATCH(1,(AL성적Data!A:A=DB!A79)*(AL성적Data!AC:AC="WA"),0))=0,"",INDEX(AL성적Data!S:S,MATCH(1,(AL성적Data!A:A=DB!A79)*(AL성적Data!AC:AC="WA"),0))),"")</f>
        <v/>
      </c>
      <c r="Z79" s="137"/>
      <c r="AA79" s="137"/>
      <c r="AB79" s="137"/>
      <c r="AC79" s="137"/>
      <c r="AD79" s="139"/>
      <c r="AE79" s="150" t="str">
        <f>IFERROR(HYPERLINK(AX79,AE$1),"")</f>
        <v/>
      </c>
      <c r="AF79" s="151" t="str">
        <f>IFERROR(HYPERLINK(AY79,AF$1),"")</f>
        <v/>
      </c>
      <c r="AG79" s="151" t="str">
        <f>IFERROR(HYPERLINK(AZ79,AG$1),"")</f>
        <v/>
      </c>
      <c r="AH79" s="135"/>
      <c r="AI79" s="135"/>
      <c r="AJ79" s="135"/>
      <c r="AK79" s="135"/>
      <c r="AL79" s="152"/>
      <c r="AM79" s="140" t="str">
        <f>IFERROR(IF(BG79="","",HYPERLINK(BG79,AM$1)),"")</f>
        <v>도면_단면dwg</v>
      </c>
      <c r="AN79" s="140" t="str">
        <f>IFERROR(IF(BH79="","",HYPERLINK(BH79,AN$1)),"")</f>
        <v/>
      </c>
      <c r="AO79" s="140" t="str">
        <f>IFERROR(IF(BI79="","",HYPERLINK(BI79,AO$1)),"")</f>
        <v/>
      </c>
      <c r="AP79" s="140" t="str">
        <f>IFERROR(IF(BJ79="","",HYPERLINK(BJ79,AP$1)),"")</f>
        <v/>
      </c>
      <c r="AQ79" s="140" t="str">
        <f>IFERROR(IF(BK79="","",HYPERLINK(BK79,AQ$1)),"")</f>
        <v/>
      </c>
      <c r="AR79" s="140" t="str">
        <f>IFERROR(IF(BL79="","",HYPERLINK(BL79,AR$1)),"")</f>
        <v/>
      </c>
      <c r="AS79" s="140" t="str">
        <f>IFERROR(IF(BM79="","",HYPERLINK(BM79,AS$1)),"")</f>
        <v/>
      </c>
      <c r="AT79" s="140" t="str">
        <f>IFERROR(IF(BN79="","",HYPERLINK(BN79,AT$1)),"")</f>
        <v/>
      </c>
      <c r="AU79" s="141" t="str">
        <f>IFERROR(IF(BO79="","",HYPERLINK(BO79,AU$1)),"")</f>
        <v/>
      </c>
      <c r="AV79" s="140" t="str">
        <f>IFERROR(IF(BP79="","",HYPERLINK(BP79,AV$1)),"")</f>
        <v/>
      </c>
      <c r="AX79" s="130" t="e">
        <f t="array" ref="AX79">INDEX(AL성적Data!AF:AF,MATCH(1,(AL성적Data!A:A=DB!A79)*(AL성적Data!AC:AC="TW"),0))</f>
        <v>#N/A</v>
      </c>
      <c r="AY79" s="130" t="e">
        <f t="array" ref="AY79">INDEX(AL성적Data!AF:AF,MATCH(1,(AL성적Data!A:A=DB!A79)*(AL성적Data!AC:AC="TA"),0))</f>
        <v>#N/A</v>
      </c>
      <c r="AZ79" s="130" t="e">
        <f t="array" ref="AZ79">INDEX(AL성적Data!AF:AF,MATCH(1,(AL성적Data!A:A=DB!A79)*(AL성적Data!AC:AC="WA"),0))</f>
        <v>#N/A</v>
      </c>
      <c r="BA79" s="130"/>
      <c r="BB79" s="130"/>
      <c r="BC79" s="130" t="e">
        <f>INDEX(AL성적Data!AF:AF,MATCH(1,(AL성적Data!A:A=DB!A79)*(AL성적Data!AC:AC="DA2"),0))</f>
        <v>#N/A</v>
      </c>
      <c r="BD79" s="130"/>
      <c r="BE79" s="130"/>
      <c r="BF79" s="130"/>
      <c r="BG79" s="135" t="str">
        <f>IF(VLOOKUP($C79,AL제품Data!$A$2:$AL$200,28,0)="","",VLOOKUP($C79,AL제품Data!$A$2:$AL$200,28,0))</f>
        <v>http://www.lxhausys.co.kr/popup/rn/download/downloadPopup.jsp?from=alwindow&amp;uu=/upload/alwindow/data/LC-W500-R9_SEC.dwg</v>
      </c>
      <c r="BH79" s="135"/>
      <c r="BI79" s="135" t="str">
        <f>IF(VLOOKUP($C79,AL제품Data!$A$2:$AL$100,30,0)="","",VLOOKUP($C79,AL제품Data!$A$2:$AL$100,30,0))</f>
        <v/>
      </c>
      <c r="BJ79" s="135"/>
      <c r="BK79" s="135"/>
      <c r="BL79" s="135"/>
      <c r="BM79" s="135"/>
      <c r="BN79" s="135"/>
      <c r="BO79" s="135" t="str">
        <f>IF(VLOOKUP($C79,AL제품Data!$A$2:$AL$100,36,0)="","",VLOOKUP($C79,AL제품Data!$A$2:$AL$100,36,0))</f>
        <v/>
      </c>
      <c r="BP79" s="135"/>
      <c r="BQ79" s="135" t="str">
        <f>IF(VLOOKUP($C79,AL제품Data!$A$2:$AL$100,38,0)="","",VLOOKUP($C79,AL제품Data!$A$2:$AL$100,38,0))</f>
        <v/>
      </c>
      <c r="BR79" s="130"/>
      <c r="BS79" s="130"/>
    </row>
    <row r="80" spans="1:71" s="112" customFormat="1" ht="20.25" customHeight="1" thickBot="1">
      <c r="A80" s="130" t="s">
        <v>1034</v>
      </c>
      <c r="B80" s="158" t="str">
        <f t="shared" si="0"/>
        <v>1</v>
      </c>
      <c r="C80" s="132" t="s">
        <v>1010</v>
      </c>
      <c r="D80" s="133" t="str">
        <f>VLOOKUP($C80,AL제품Data!$A$2:$K$117,2,0)</f>
        <v>AL-PVC</v>
      </c>
      <c r="E80" s="133" t="str">
        <f>VLOOKUP($C80,AL제품Data!$A$2:$K$300,3,0)</f>
        <v>실내면,발코니면</v>
      </c>
      <c r="F80" s="133" t="str">
        <f>VLOOKUP($C80,AL제품Data!$A$2:$K$300,4,0)</f>
        <v>Lift &amp; Slide(기능성미서기)</v>
      </c>
      <c r="G80" s="133" t="str">
        <f>VLOOKUP($C80,AL제품Data!$A$2:$K$300,5,0)</f>
        <v>시스템창</v>
      </c>
      <c r="H80" s="133" t="str">
        <f>VLOOKUP($C80,AL제품Data!$A$2:$K$300,6,0)</f>
        <v>LONCHEL W500 R9</v>
      </c>
      <c r="I80" s="133" t="str">
        <f>VLOOKUP($C80,AL제품Data!$A$2:$K$300,7,0)</f>
        <v>론첼 W500 R9</v>
      </c>
      <c r="J80" s="133" t="str">
        <f>VLOOKUP($C80,AL제품Data!$A$2:$K$300,8,0)</f>
        <v>LS이중창</v>
      </c>
      <c r="K80" s="133">
        <f>VLOOKUP($C80,AL제품Data!$A$2:$K$300,9,0)</f>
        <v>273</v>
      </c>
      <c r="L80" s="133" t="str">
        <f>VLOOKUP($C80,AL제품Data!$A$2:$K$300,10,0)</f>
        <v>FULL창</v>
      </c>
      <c r="M80" s="133" t="str">
        <f>VLOOKUP($C80,AL제품Data!$A$2:$K$300,11,0)</f>
        <v>특판전용</v>
      </c>
      <c r="N80" s="134" t="str">
        <f>IFERROR(VLOOKUP($C80,AL제품Data!$A$2:$K$117,12,0),"")</f>
        <v/>
      </c>
      <c r="O80" s="130" t="str">
        <f>IF(VLOOKUP($A80,AL성적Data!$A$2:$AB$309,7,0)=0,"",VLOOKUP($A80,AL성적Data!$A$2:$AB$309,7,0))</f>
        <v>22mm(5일반+12공기+5수퍼로이)</v>
      </c>
      <c r="P80" s="135" t="str">
        <f>IF(VLOOKUP($A80,AL성적Data!$A$2:$AB$309,8,0)=0,"",VLOOKUP($A80,AL성적Data!$A$2:$AB$309,8,0))</f>
        <v/>
      </c>
      <c r="Q80" s="135" t="str">
        <f>IF(VLOOKUP($A80,AL성적Data!$A$2:$AB$309,9,0)=0,"",VLOOKUP($A80,AL성적Data!$A$2:$AB$309,9,0))</f>
        <v>22mm(5일반+12아르곤+5수퍼로이)</v>
      </c>
      <c r="R80" s="136" t="str">
        <f>IF(VLOOKUP($A80,AL성적Data!$A$2:$AB$309,10,0)=0,"",VLOOKUP($A80,AL성적Data!$A$2:$AB$309,10,0))</f>
        <v/>
      </c>
      <c r="S80" s="137" t="str">
        <f t="array" ref="S80">IFERROR(INDEX(AL성적Data!K:K,MATCH(1,(AL성적Data!A:A=DB!A80)*(AL성적Data!AC:AC="TW"),0)),"")</f>
        <v>1등급</v>
      </c>
      <c r="T80" s="138">
        <f t="array" ref="T80">IFERROR(INDEX(AL성적Data!M:M,MATCH(1,(AL성적Data!A:A=DB!A80)*(AL성적Data!AC:AC="TW"),0)),"")</f>
        <v>0.75600000000000001</v>
      </c>
      <c r="U80" s="137">
        <f t="array" ref="U80">IFERROR(INDEX(AL성적Data!N:N,MATCH(1,(AL성적Data!A:A=DB!A80)*(AL성적Data!AC:AC="TW"),0)),"")</f>
        <v>0.82</v>
      </c>
      <c r="V80" s="137" t="str">
        <f t="array" ref="V80">IFERROR(INDEX(AL성적Data!O:O,MATCH(1,(AL성적Data!A:A=DB!A80)*(AL성적Data!AC:AC="TA"),0)),"")</f>
        <v/>
      </c>
      <c r="W80" s="137" t="str">
        <f t="array" ref="W80">IFERROR(IF(INDEX(AL성적Data!Q:Q,MATCH(1,(AL성적Data!A:A=DB!A80)*(AL성적Data!AC:AC="WA"),0))=0,"",INDEX(AL성적Data!Q:Q,MATCH(1,(AL성적Data!A:A=DB!A80)*(AL성적Data!AC:AC="WA"),0))),"")</f>
        <v/>
      </c>
      <c r="X80" s="137" t="str">
        <f t="array" ref="X80">IFERROR(IF(INDEX(AL성적Data!R:R,MATCH(1,(AL성적Data!A:A=DB!A80)*(AL성적Data!AC:AC="WA"),0))=0,"",INDEX(AL성적Data!R:R,MATCH(1,(AL성적Data!A:A=DB!A80)*(AL성적Data!AC:AC="WA"),0))),"")</f>
        <v/>
      </c>
      <c r="Y80" s="137" t="str">
        <f t="array" ref="Y80">IFERROR(IF(INDEX(AL성적Data!S:S,MATCH(1,(AL성적Data!A:A=DB!A80)*(AL성적Data!AC:AC="WA"),0))=0,"",INDEX(AL성적Data!S:S,MATCH(1,(AL성적Data!A:A=DB!A80)*(AL성적Data!AC:AC="WA"),0))),"")</f>
        <v/>
      </c>
      <c r="Z80" s="137"/>
      <c r="AA80" s="137"/>
      <c r="AB80" s="137"/>
      <c r="AC80" s="137"/>
      <c r="AD80" s="139"/>
      <c r="AE80" s="150" t="str">
        <f>IFERROR(HYPERLINK(AX80,AE$1),"")</f>
        <v>성적서_에너지</v>
      </c>
      <c r="AF80" s="151" t="str">
        <f>IFERROR(HYPERLINK(AY80,AF$1),"")</f>
        <v/>
      </c>
      <c r="AG80" s="151" t="str">
        <f>IFERROR(HYPERLINK(AZ80,AG$1),"")</f>
        <v/>
      </c>
      <c r="AH80" s="135"/>
      <c r="AI80" s="135"/>
      <c r="AJ80" s="135"/>
      <c r="AK80" s="135"/>
      <c r="AL80" s="152"/>
      <c r="AM80" s="140" t="str">
        <f>IFERROR(IF(BG80="","",HYPERLINK(BG80,AM$1)),"")</f>
        <v>도면_단면dwg</v>
      </c>
      <c r="AN80" s="140" t="str">
        <f>IFERROR(IF(BH80="","",HYPERLINK(BH80,AN$1)),"")</f>
        <v/>
      </c>
      <c r="AO80" s="140" t="str">
        <f>IFERROR(IF(BI80="","",HYPERLINK(BI80,AO$1)),"")</f>
        <v/>
      </c>
      <c r="AP80" s="140" t="str">
        <f>IFERROR(IF(BJ80="","",HYPERLINK(BJ80,AP$1)),"")</f>
        <v/>
      </c>
      <c r="AQ80" s="140" t="str">
        <f>IFERROR(IF(BK80="","",HYPERLINK(BK80,AQ$1)),"")</f>
        <v/>
      </c>
      <c r="AR80" s="140" t="str">
        <f>IFERROR(IF(BL80="","",HYPERLINK(BL80,AR$1)),"")</f>
        <v/>
      </c>
      <c r="AS80" s="140" t="str">
        <f>IFERROR(IF(BM80="","",HYPERLINK(BM80,AS$1)),"")</f>
        <v/>
      </c>
      <c r="AT80" s="140" t="str">
        <f>IFERROR(IF(BN80="","",HYPERLINK(BN80,AT$1)),"")</f>
        <v/>
      </c>
      <c r="AU80" s="141" t="str">
        <f>IFERROR(IF(BO80="","",HYPERLINK(BO80,AU$1)),"")</f>
        <v/>
      </c>
      <c r="AV80" s="140" t="str">
        <f>IFERROR(IF(BP80="","",HYPERLINK(BP80,AV$1)),"")</f>
        <v/>
      </c>
      <c r="AX80" s="130" t="str">
        <f t="array" ref="AX80">INDEX(AL성적Data!AF:AF,MATCH(1,(AL성적Data!A:A=DB!A80)*(AL성적Data!AC:AC="TW"),0))</f>
        <v>http://www.lxhausys.co.kr/popup/rn/download/downloadPopup.jsp?from=alwindow&amp;uu=/upload/alwindow/data/TW-LC-W500-R9-422MSGS1R5.pdf</v>
      </c>
      <c r="AY80" s="130" t="e">
        <f t="array" ref="AY80">INDEX(AL성적Data!AF:AF,MATCH(1,(AL성적Data!A:A=DB!A80)*(AL성적Data!AC:AC="TA"),0))</f>
        <v>#N/A</v>
      </c>
      <c r="AZ80" s="130" t="e">
        <f t="array" ref="AZ80">INDEX(AL성적Data!AF:AF,MATCH(1,(AL성적Data!A:A=DB!A80)*(AL성적Data!AC:AC="WA"),0))</f>
        <v>#N/A</v>
      </c>
      <c r="BA80" s="130"/>
      <c r="BB80" s="130"/>
      <c r="BC80" s="130" t="e">
        <f>INDEX(AL성적Data!AF:AF,MATCH(1,(AL성적Data!A:A=DB!A80)*(AL성적Data!AC:AC="DA2"),0))</f>
        <v>#N/A</v>
      </c>
      <c r="BD80" s="130"/>
      <c r="BE80" s="130"/>
      <c r="BF80" s="130"/>
      <c r="BG80" s="135" t="str">
        <f>IF(VLOOKUP($C80,AL제품Data!$A$2:$AL$200,28,0)="","",VLOOKUP($C80,AL제품Data!$A$2:$AL$200,28,0))</f>
        <v>http://www.lxhausys.co.kr/popup/rn/download/downloadPopup.jsp?from=alwindow&amp;uu=/upload/alwindow/data/LC-W500-R9_SEC.dwg</v>
      </c>
      <c r="BH80" s="135"/>
      <c r="BI80" s="135" t="str">
        <f>IF(VLOOKUP($C80,AL제품Data!$A$2:$AL$100,30,0)="","",VLOOKUP($C80,AL제품Data!$A$2:$AL$100,30,0))</f>
        <v/>
      </c>
      <c r="BJ80" s="135"/>
      <c r="BK80" s="135"/>
      <c r="BL80" s="135"/>
      <c r="BM80" s="135"/>
      <c r="BN80" s="135"/>
      <c r="BO80" s="135" t="str">
        <f>IF(VLOOKUP($C80,AL제품Data!$A$2:$AL$100,36,0)="","",VLOOKUP($C80,AL제품Data!$A$2:$AL$100,36,0))</f>
        <v/>
      </c>
      <c r="BP80" s="135"/>
      <c r="BQ80" s="135" t="str">
        <f>IF(VLOOKUP($C80,AL제품Data!$A$2:$AL$100,38,0)="","",VLOOKUP($C80,AL제품Data!$A$2:$AL$100,38,0))</f>
        <v/>
      </c>
      <c r="BR80" s="130"/>
      <c r="BS80" s="130"/>
    </row>
    <row r="81" spans="1:71" s="112" customFormat="1" ht="20.25" customHeight="1" thickBot="1">
      <c r="A81" s="130" t="s">
        <v>1035</v>
      </c>
      <c r="B81" s="158" t="str">
        <f t="shared" si="0"/>
        <v>2</v>
      </c>
      <c r="C81" s="132" t="s">
        <v>1010</v>
      </c>
      <c r="D81" s="133" t="str">
        <f>VLOOKUP($C81,AL제품Data!$A$2:$K$117,2,0)</f>
        <v>AL-PVC</v>
      </c>
      <c r="E81" s="133" t="str">
        <f>VLOOKUP($C81,AL제품Data!$A$2:$K$300,3,0)</f>
        <v>실내면,발코니면</v>
      </c>
      <c r="F81" s="133" t="str">
        <f>VLOOKUP($C81,AL제품Data!$A$2:$K$300,4,0)</f>
        <v>Lift &amp; Slide(기능성미서기)</v>
      </c>
      <c r="G81" s="133" t="str">
        <f>VLOOKUP($C81,AL제품Data!$A$2:$K$300,5,0)</f>
        <v>시스템창</v>
      </c>
      <c r="H81" s="133" t="str">
        <f>VLOOKUP($C81,AL제품Data!$A$2:$K$300,6,0)</f>
        <v>LONCHEL W500 R9</v>
      </c>
      <c r="I81" s="133" t="str">
        <f>VLOOKUP($C81,AL제품Data!$A$2:$K$300,7,0)</f>
        <v>론첼 W500 R9</v>
      </c>
      <c r="J81" s="133" t="str">
        <f>VLOOKUP($C81,AL제품Data!$A$2:$K$300,8,0)</f>
        <v>LS이중창</v>
      </c>
      <c r="K81" s="133">
        <f>VLOOKUP($C81,AL제품Data!$A$2:$K$300,9,0)</f>
        <v>273</v>
      </c>
      <c r="L81" s="133" t="str">
        <f>VLOOKUP($C81,AL제품Data!$A$2:$K$300,10,0)</f>
        <v>FULL창</v>
      </c>
      <c r="M81" s="133" t="str">
        <f>VLOOKUP($C81,AL제품Data!$A$2:$K$300,11,0)</f>
        <v>특판전용</v>
      </c>
      <c r="N81" s="134" t="str">
        <f>IFERROR(VLOOKUP($C81,AL제품Data!$A$2:$K$117,12,0),"")</f>
        <v/>
      </c>
      <c r="O81" s="130" t="str">
        <f>IF(VLOOKUP($A81,AL성적Data!$A$2:$AB$309,7,0)=0,"",VLOOKUP($A81,AL성적Data!$A$2:$AB$309,7,0))</f>
        <v>22mm(5일반+12공기+5수퍼로이)</v>
      </c>
      <c r="P81" s="135" t="str">
        <f>IF(VLOOKUP($A81,AL성적Data!$A$2:$AB$309,8,0)=0,"",VLOOKUP($A81,AL성적Data!$A$2:$AB$309,8,0))</f>
        <v/>
      </c>
      <c r="Q81" s="135" t="str">
        <f>IF(VLOOKUP($A81,AL성적Data!$A$2:$AB$309,9,0)=0,"",VLOOKUP($A81,AL성적Data!$A$2:$AB$309,9,0))</f>
        <v>22mm(5일반+12아르곤+5수퍼로이)</v>
      </c>
      <c r="R81" s="136" t="str">
        <f>IF(VLOOKUP($A81,AL성적Data!$A$2:$AB$309,10,0)=0,"",VLOOKUP($A81,AL성적Data!$A$2:$AB$309,10,0))</f>
        <v/>
      </c>
      <c r="S81" s="137" t="str">
        <f t="array" ref="S81">IFERROR(INDEX(AL성적Data!K:K,MATCH(1,(AL성적Data!A:A=DB!A81)*(AL성적Data!AC:AC="TW"),0)),"")</f>
        <v/>
      </c>
      <c r="T81" s="138" t="str">
        <f t="array" ref="T81">IFERROR(INDEX(AL성적Data!M:M,MATCH(1,(AL성적Data!A:A=DB!A81)*(AL성적Data!AC:AC="TW"),0)),"")</f>
        <v/>
      </c>
      <c r="U81" s="137" t="str">
        <f t="array" ref="U81">IFERROR(INDEX(AL성적Data!N:N,MATCH(1,(AL성적Data!A:A=DB!A81)*(AL성적Data!AC:AC="TW"),0)),"")</f>
        <v/>
      </c>
      <c r="V81" s="137" t="str">
        <f t="array" ref="V81">IFERROR(INDEX(AL성적Data!O:O,MATCH(1,(AL성적Data!A:A=DB!A81)*(AL성적Data!AC:AC="TA"),0)),"")</f>
        <v/>
      </c>
      <c r="W81" s="137" t="str">
        <f t="array" ref="W81">IFERROR(IF(INDEX(AL성적Data!Q:Q,MATCH(1,(AL성적Data!A:A=DB!A81)*(AL성적Data!AC:AC="WA"),0))=0,"",INDEX(AL성적Data!Q:Q,MATCH(1,(AL성적Data!A:A=DB!A81)*(AL성적Data!AC:AC="WA"),0))),"")</f>
        <v/>
      </c>
      <c r="X81" s="137" t="str">
        <f t="array" ref="X81">IFERROR(IF(INDEX(AL성적Data!R:R,MATCH(1,(AL성적Data!A:A=DB!A81)*(AL성적Data!AC:AC="WA"),0))=0,"",INDEX(AL성적Data!R:R,MATCH(1,(AL성적Data!A:A=DB!A81)*(AL성적Data!AC:AC="WA"),0))),"")</f>
        <v>50등급</v>
      </c>
      <c r="Y81" s="137" t="str">
        <f t="array" ref="Y81">IFERROR(IF(INDEX(AL성적Data!S:S,MATCH(1,(AL성적Data!A:A=DB!A81)*(AL성적Data!AC:AC="WA"),0))=0,"",INDEX(AL성적Data!S:S,MATCH(1,(AL성적Data!A:A=DB!A81)*(AL성적Data!AC:AC="WA"),0))),"")</f>
        <v>400등급</v>
      </c>
      <c r="Z81" s="137"/>
      <c r="AA81" s="137"/>
      <c r="AB81" s="137"/>
      <c r="AC81" s="137"/>
      <c r="AD81" s="139"/>
      <c r="AE81" s="150" t="str">
        <f>IFERROR(HYPERLINK(AX81,AE$1),"")</f>
        <v/>
      </c>
      <c r="AF81" s="151" t="str">
        <f>IFERROR(HYPERLINK(AY81,AF$1),"")</f>
        <v/>
      </c>
      <c r="AG81" s="151" t="str">
        <f>IFERROR(HYPERLINK(AZ81,AG$1),"")</f>
        <v>성적서_역학</v>
      </c>
      <c r="AH81" s="135"/>
      <c r="AI81" s="135"/>
      <c r="AJ81" s="135"/>
      <c r="AK81" s="135"/>
      <c r="AL81" s="152"/>
      <c r="AM81" s="140" t="str">
        <f>IFERROR(IF(BG81="","",HYPERLINK(BG81,AM$1)),"")</f>
        <v>도면_단면dwg</v>
      </c>
      <c r="AN81" s="140" t="str">
        <f>IFERROR(IF(BH81="","",HYPERLINK(BH81,AN$1)),"")</f>
        <v/>
      </c>
      <c r="AO81" s="140" t="str">
        <f>IFERROR(IF(BI81="","",HYPERLINK(BI81,AO$1)),"")</f>
        <v/>
      </c>
      <c r="AP81" s="140" t="str">
        <f>IFERROR(IF(BJ81="","",HYPERLINK(BJ81,AP$1)),"")</f>
        <v/>
      </c>
      <c r="AQ81" s="140" t="str">
        <f>IFERROR(IF(BK81="","",HYPERLINK(BK81,AQ$1)),"")</f>
        <v/>
      </c>
      <c r="AR81" s="140" t="str">
        <f>IFERROR(IF(BL81="","",HYPERLINK(BL81,AR$1)),"")</f>
        <v/>
      </c>
      <c r="AS81" s="140" t="str">
        <f>IFERROR(IF(BM81="","",HYPERLINK(BM81,AS$1)),"")</f>
        <v/>
      </c>
      <c r="AT81" s="140" t="str">
        <f>IFERROR(IF(BN81="","",HYPERLINK(BN81,AT$1)),"")</f>
        <v/>
      </c>
      <c r="AU81" s="141" t="str">
        <f>IFERROR(IF(BO81="","",HYPERLINK(BO81,AU$1)),"")</f>
        <v/>
      </c>
      <c r="AV81" s="140" t="str">
        <f>IFERROR(IF(BP81="","",HYPERLINK(BP81,AV$1)),"")</f>
        <v/>
      </c>
      <c r="AX81" s="130" t="e">
        <f t="array" ref="AX81">INDEX(AL성적Data!AF:AF,MATCH(1,(AL성적Data!A:A=DB!A81)*(AL성적Data!AC:AC="TW"),0))</f>
        <v>#N/A</v>
      </c>
      <c r="AY81" s="130" t="e">
        <f t="array" ref="AY81">INDEX(AL성적Data!AF:AF,MATCH(1,(AL성적Data!A:A=DB!A81)*(AL성적Data!AC:AC="TA"),0))</f>
        <v>#N/A</v>
      </c>
      <c r="AZ81" s="130" t="str">
        <f t="array" ref="AZ81">INDEX(AL성적Data!AF:AF,MATCH(1,(AL성적Data!A:A=DB!A81)*(AL성적Data!AC:AC="WA"),0))</f>
        <v>http://www.lxhausys.co.kr/popup/rn/download/downloadPopup.jsp?from=alwindow&amp;uu=/upload/alwindow/data/WA-LC-W500-R9-422MSGS1R5.pdf</v>
      </c>
      <c r="BA81" s="130"/>
      <c r="BB81" s="130"/>
      <c r="BC81" s="130" t="e">
        <f>INDEX(AL성적Data!AF:AF,MATCH(1,(AL성적Data!A:A=DB!A81)*(AL성적Data!AC:AC="DA2"),0))</f>
        <v>#N/A</v>
      </c>
      <c r="BD81" s="130"/>
      <c r="BE81" s="130"/>
      <c r="BF81" s="130"/>
      <c r="BG81" s="135" t="str">
        <f>IF(VLOOKUP($C81,AL제품Data!$A$2:$AL$200,28,0)="","",VLOOKUP($C81,AL제품Data!$A$2:$AL$200,28,0))</f>
        <v>http://www.lxhausys.co.kr/popup/rn/download/downloadPopup.jsp?from=alwindow&amp;uu=/upload/alwindow/data/LC-W500-R9_SEC.dwg</v>
      </c>
      <c r="BH81" s="135"/>
      <c r="BI81" s="135" t="str">
        <f>IF(VLOOKUP($C81,AL제품Data!$A$2:$AL$100,30,0)="","",VLOOKUP($C81,AL제품Data!$A$2:$AL$100,30,0))</f>
        <v/>
      </c>
      <c r="BJ81" s="135"/>
      <c r="BK81" s="135"/>
      <c r="BL81" s="135"/>
      <c r="BM81" s="135"/>
      <c r="BN81" s="135"/>
      <c r="BO81" s="135" t="str">
        <f>IF(VLOOKUP($C81,AL제품Data!$A$2:$AL$100,36,0)="","",VLOOKUP($C81,AL제품Data!$A$2:$AL$100,36,0))</f>
        <v/>
      </c>
      <c r="BP81" s="135"/>
      <c r="BQ81" s="135" t="str">
        <f>IF(VLOOKUP($C81,AL제품Data!$A$2:$AL$100,38,0)="","",VLOOKUP($C81,AL제품Data!$A$2:$AL$100,38,0))</f>
        <v/>
      </c>
      <c r="BR81" s="130"/>
      <c r="BS81" s="130"/>
    </row>
    <row r="82" spans="1:71" s="112" customFormat="1" ht="20.25" customHeight="1" thickBot="1">
      <c r="A82" s="130" t="s">
        <v>1036</v>
      </c>
      <c r="B82" s="158" t="str">
        <f t="shared" si="0"/>
        <v>3</v>
      </c>
      <c r="C82" s="132" t="s">
        <v>1010</v>
      </c>
      <c r="D82" s="133" t="str">
        <f>VLOOKUP($C82,AL제품Data!$A$2:$K$117,2,0)</f>
        <v>AL-PVC</v>
      </c>
      <c r="E82" s="133" t="str">
        <f>VLOOKUP($C82,AL제품Data!$A$2:$K$300,3,0)</f>
        <v>실내면,발코니면</v>
      </c>
      <c r="F82" s="133" t="str">
        <f>VLOOKUP($C82,AL제품Data!$A$2:$K$300,4,0)</f>
        <v>Lift &amp; Slide(기능성미서기)</v>
      </c>
      <c r="G82" s="133" t="str">
        <f>VLOOKUP($C82,AL제품Data!$A$2:$K$300,5,0)</f>
        <v>시스템창</v>
      </c>
      <c r="H82" s="133" t="str">
        <f>VLOOKUP($C82,AL제품Data!$A$2:$K$300,6,0)</f>
        <v>LONCHEL W500 R9</v>
      </c>
      <c r="I82" s="133" t="str">
        <f>VLOOKUP($C82,AL제품Data!$A$2:$K$300,7,0)</f>
        <v>론첼 W500 R9</v>
      </c>
      <c r="J82" s="133" t="str">
        <f>VLOOKUP($C82,AL제품Data!$A$2:$K$300,8,0)</f>
        <v>LS이중창</v>
      </c>
      <c r="K82" s="133">
        <f>VLOOKUP($C82,AL제품Data!$A$2:$K$300,9,0)</f>
        <v>273</v>
      </c>
      <c r="L82" s="133" t="str">
        <f>VLOOKUP($C82,AL제품Data!$A$2:$K$300,10,0)</f>
        <v>FULL창</v>
      </c>
      <c r="M82" s="133" t="str">
        <f>VLOOKUP($C82,AL제품Data!$A$2:$K$300,11,0)</f>
        <v>특판전용</v>
      </c>
      <c r="N82" s="134" t="str">
        <f>IFERROR(VLOOKUP($C82,AL제품Data!$A$2:$K$117,12,0),"")</f>
        <v/>
      </c>
      <c r="O82" s="130" t="str">
        <f>IF(VLOOKUP($A82,AL성적Data!$A$2:$AB$309,7,0)=0,"",VLOOKUP($A82,AL성적Data!$A$2:$AB$309,7,0))</f>
        <v>22mm(5일반+12공기+5수퍼로이)</v>
      </c>
      <c r="P82" s="135" t="str">
        <f>IF(VLOOKUP($A82,AL성적Data!$A$2:$AB$309,8,0)=0,"",VLOOKUP($A82,AL성적Data!$A$2:$AB$309,8,0))</f>
        <v/>
      </c>
      <c r="Q82" s="135" t="str">
        <f>IF(VLOOKUP($A82,AL성적Data!$A$2:$AB$309,9,0)=0,"",VLOOKUP($A82,AL성적Data!$A$2:$AB$309,9,0))</f>
        <v>22mm(5일반+12아르곤+5수퍼로이)</v>
      </c>
      <c r="R82" s="136" t="str">
        <f>IF(VLOOKUP($A82,AL성적Data!$A$2:$AB$309,10,0)=0,"",VLOOKUP($A82,AL성적Data!$A$2:$AB$309,10,0))</f>
        <v/>
      </c>
      <c r="S82" s="137" t="str">
        <f t="array" ref="S82">IFERROR(INDEX(AL성적Data!K:K,MATCH(1,(AL성적Data!A:A=DB!A82)*(AL성적Data!AC:AC="TW"),0)),"")</f>
        <v/>
      </c>
      <c r="T82" s="138" t="str">
        <f t="array" ref="T82">IFERROR(INDEX(AL성적Data!M:M,MATCH(1,(AL성적Data!A:A=DB!A82)*(AL성적Data!AC:AC="TW"),0)),"")</f>
        <v/>
      </c>
      <c r="U82" s="137" t="str">
        <f t="array" ref="U82">IFERROR(INDEX(AL성적Data!N:N,MATCH(1,(AL성적Data!A:A=DB!A82)*(AL성적Data!AC:AC="TW"),0)),"")</f>
        <v/>
      </c>
      <c r="V82" s="137" t="str">
        <f t="array" ref="V82">IFERROR(INDEX(AL성적Data!O:O,MATCH(1,(AL성적Data!A:A=DB!A82)*(AL성적Data!AC:AC="TA"),0)),"")</f>
        <v/>
      </c>
      <c r="W82" s="137" t="str">
        <f t="array" ref="W82">IFERROR(IF(INDEX(AL성적Data!Q:Q,MATCH(1,(AL성적Data!A:A=DB!A82)*(AL성적Data!AC:AC="WA"),0))=0,"",INDEX(AL성적Data!Q:Q,MATCH(1,(AL성적Data!A:A=DB!A82)*(AL성적Data!AC:AC="WA"),0))),"")</f>
        <v/>
      </c>
      <c r="X82" s="137" t="str">
        <f t="array" ref="X82">IFERROR(IF(INDEX(AL성적Data!R:R,MATCH(1,(AL성적Data!A:A=DB!A82)*(AL성적Data!AC:AC="WA"),0))=0,"",INDEX(AL성적Data!R:R,MATCH(1,(AL성적Data!A:A=DB!A82)*(AL성적Data!AC:AC="WA"),0))),"")</f>
        <v/>
      </c>
      <c r="Y82" s="137" t="str">
        <f t="array" ref="Y82">IFERROR(IF(INDEX(AL성적Data!S:S,MATCH(1,(AL성적Data!A:A=DB!A82)*(AL성적Data!AC:AC="WA"),0))=0,"",INDEX(AL성적Data!S:S,MATCH(1,(AL성적Data!A:A=DB!A82)*(AL성적Data!AC:AC="WA"),0))),"")</f>
        <v/>
      </c>
      <c r="Z82" s="137"/>
      <c r="AA82" s="137"/>
      <c r="AB82" s="137"/>
      <c r="AC82" s="137"/>
      <c r="AD82" s="139"/>
      <c r="AE82" s="150" t="str">
        <f>IFERROR(HYPERLINK(AX82,AE$1),"")</f>
        <v/>
      </c>
      <c r="AF82" s="151" t="str">
        <f>IFERROR(HYPERLINK(AY82,AF$1),"")</f>
        <v/>
      </c>
      <c r="AG82" s="151" t="str">
        <f>IFERROR(HYPERLINK(AZ82,AG$1),"")</f>
        <v/>
      </c>
      <c r="AH82" s="135"/>
      <c r="AI82" s="135"/>
      <c r="AJ82" s="135"/>
      <c r="AK82" s="135"/>
      <c r="AL82" s="152"/>
      <c r="AM82" s="140" t="str">
        <f>IFERROR(IF(BG82="","",HYPERLINK(BG82,AM$1)),"")</f>
        <v>도면_단면dwg</v>
      </c>
      <c r="AN82" s="140" t="str">
        <f>IFERROR(IF(BH82="","",HYPERLINK(BH82,AN$1)),"")</f>
        <v/>
      </c>
      <c r="AO82" s="140" t="str">
        <f>IFERROR(IF(BI82="","",HYPERLINK(BI82,AO$1)),"")</f>
        <v/>
      </c>
      <c r="AP82" s="140" t="str">
        <f>IFERROR(IF(BJ82="","",HYPERLINK(BJ82,AP$1)),"")</f>
        <v/>
      </c>
      <c r="AQ82" s="140" t="str">
        <f>IFERROR(IF(BK82="","",HYPERLINK(BK82,AQ$1)),"")</f>
        <v/>
      </c>
      <c r="AR82" s="140" t="str">
        <f>IFERROR(IF(BL82="","",HYPERLINK(BL82,AR$1)),"")</f>
        <v/>
      </c>
      <c r="AS82" s="140" t="str">
        <f>IFERROR(IF(BM82="","",HYPERLINK(BM82,AS$1)),"")</f>
        <v/>
      </c>
      <c r="AT82" s="140" t="str">
        <f>IFERROR(IF(BN82="","",HYPERLINK(BN82,AT$1)),"")</f>
        <v/>
      </c>
      <c r="AU82" s="141" t="str">
        <f>IFERROR(IF(BO82="","",HYPERLINK(BO82,AU$1)),"")</f>
        <v/>
      </c>
      <c r="AV82" s="140" t="str">
        <f>IFERROR(IF(BP82="","",HYPERLINK(BP82,AV$1)),"")</f>
        <v/>
      </c>
      <c r="AX82" s="130" t="e">
        <f t="array" ref="AX82">INDEX(AL성적Data!AF:AF,MATCH(1,(AL성적Data!A:A=DB!A82)*(AL성적Data!AC:AC="TW"),0))</f>
        <v>#N/A</v>
      </c>
      <c r="AY82" s="130" t="e">
        <f t="array" ref="AY82">INDEX(AL성적Data!AF:AF,MATCH(1,(AL성적Data!A:A=DB!A82)*(AL성적Data!AC:AC="TA"),0))</f>
        <v>#N/A</v>
      </c>
      <c r="AZ82" s="130" t="e">
        <f t="array" ref="AZ82">INDEX(AL성적Data!AF:AF,MATCH(1,(AL성적Data!A:A=DB!A82)*(AL성적Data!AC:AC="WA"),0))</f>
        <v>#N/A</v>
      </c>
      <c r="BA82" s="130"/>
      <c r="BB82" s="130"/>
      <c r="BC82" s="130" t="s">
        <v>1083</v>
      </c>
      <c r="BD82" s="130"/>
      <c r="BE82" s="130"/>
      <c r="BF82" s="130"/>
      <c r="BG82" s="135" t="str">
        <f>IF(VLOOKUP($C82,AL제품Data!$A$2:$AL$200,28,0)="","",VLOOKUP($C82,AL제품Data!$A$2:$AL$200,28,0))</f>
        <v>http://www.lxhausys.co.kr/popup/rn/download/downloadPopup.jsp?from=alwindow&amp;uu=/upload/alwindow/data/LC-W500-R9_SEC.dwg</v>
      </c>
      <c r="BH82" s="135"/>
      <c r="BI82" s="135" t="str">
        <f>IF(VLOOKUP($C82,AL제품Data!$A$2:$AL$100,30,0)="","",VLOOKUP($C82,AL제품Data!$A$2:$AL$100,30,0))</f>
        <v/>
      </c>
      <c r="BJ82" s="135"/>
      <c r="BK82" s="135"/>
      <c r="BL82" s="135"/>
      <c r="BM82" s="135"/>
      <c r="BN82" s="135"/>
      <c r="BO82" s="135" t="str">
        <f>IF(VLOOKUP($C82,AL제품Data!$A$2:$AL$100,36,0)="","",VLOOKUP($C82,AL제품Data!$A$2:$AL$100,36,0))</f>
        <v/>
      </c>
      <c r="BP82" s="135"/>
      <c r="BQ82" s="135" t="str">
        <f>IF(VLOOKUP($C82,AL제품Data!$A$2:$AL$100,38,0)="","",VLOOKUP($C82,AL제품Data!$A$2:$AL$100,38,0))</f>
        <v/>
      </c>
      <c r="BR82" s="130"/>
      <c r="BS82" s="130"/>
    </row>
    <row r="83" spans="1:71" s="112" customFormat="1" ht="20.25" customHeight="1" thickBot="1">
      <c r="A83" s="130" t="s">
        <v>1041</v>
      </c>
      <c r="B83" s="158" t="str">
        <f t="shared" si="0"/>
        <v>1</v>
      </c>
      <c r="C83" s="132" t="s">
        <v>1010</v>
      </c>
      <c r="D83" s="133" t="str">
        <f>VLOOKUP($C83,AL제품Data!$A$2:$K$117,2,0)</f>
        <v>AL-PVC</v>
      </c>
      <c r="E83" s="133" t="str">
        <f>VLOOKUP($C83,AL제품Data!$A$2:$K$300,3,0)</f>
        <v>실내면,발코니면</v>
      </c>
      <c r="F83" s="133" t="str">
        <f>VLOOKUP($C83,AL제품Data!$A$2:$K$300,4,0)</f>
        <v>Lift &amp; Slide(기능성미서기)</v>
      </c>
      <c r="G83" s="133" t="str">
        <f>VLOOKUP($C83,AL제품Data!$A$2:$K$300,5,0)</f>
        <v>시스템창</v>
      </c>
      <c r="H83" s="133" t="str">
        <f>VLOOKUP($C83,AL제품Data!$A$2:$K$300,6,0)</f>
        <v>LONCHEL W500 R9</v>
      </c>
      <c r="I83" s="133" t="str">
        <f>VLOOKUP($C83,AL제품Data!$A$2:$K$300,7,0)</f>
        <v>론첼 W500 R9</v>
      </c>
      <c r="J83" s="133" t="str">
        <f>VLOOKUP($C83,AL제품Data!$A$2:$K$300,8,0)</f>
        <v>LS이중창</v>
      </c>
      <c r="K83" s="133">
        <f>VLOOKUP($C83,AL제품Data!$A$2:$K$300,9,0)</f>
        <v>273</v>
      </c>
      <c r="L83" s="133" t="str">
        <f>VLOOKUP($C83,AL제품Data!$A$2:$K$300,10,0)</f>
        <v>FULL창</v>
      </c>
      <c r="M83" s="133" t="str">
        <f>VLOOKUP($C83,AL제품Data!$A$2:$K$300,11,0)</f>
        <v>특판전용</v>
      </c>
      <c r="N83" s="134" t="str">
        <f>IFERROR(VLOOKUP($C83,AL제품Data!$A$2:$K$117,12,0),"")</f>
        <v/>
      </c>
      <c r="O83" s="130" t="str">
        <f>IF(VLOOKUP($A83,AL성적Data!$A$2:$AB$309,7,0)=0,"",VLOOKUP($A83,AL성적Data!$A$2:$AB$309,7,0))</f>
        <v>24mm(5일반+14공기+5일반)</v>
      </c>
      <c r="P83" s="135" t="str">
        <f>IF(VLOOKUP($A83,AL성적Data!$A$2:$AB$309,8,0)=0,"",VLOOKUP($A83,AL성적Data!$A$2:$AB$309,8,0))</f>
        <v/>
      </c>
      <c r="Q83" s="135" t="str">
        <f>IF(VLOOKUP($A83,AL성적Data!$A$2:$AB$309,9,0)=0,"",VLOOKUP($A83,AL성적Data!$A$2:$AB$309,9,0))</f>
        <v>24mm(5일반+14아르곤+5수퍼로이)</v>
      </c>
      <c r="R83" s="136" t="str">
        <f>IF(VLOOKUP($A83,AL성적Data!$A$2:$AB$309,10,0)=0,"",VLOOKUP($A83,AL성적Data!$A$2:$AB$309,10,0))</f>
        <v/>
      </c>
      <c r="S83" s="137" t="str">
        <f t="array" ref="S83">IFERROR(INDEX(AL성적Data!K:K,MATCH(1,(AL성적Data!A:A=DB!A83)*(AL성적Data!AC:AC="TW"),0)),"")</f>
        <v>1등급</v>
      </c>
      <c r="T83" s="138">
        <f t="array" ref="T83">IFERROR(INDEX(AL성적Data!M:M,MATCH(1,(AL성적Data!A:A=DB!A83)*(AL성적Data!AC:AC="TW"),0)),"")</f>
        <v>0.80800000000000005</v>
      </c>
      <c r="U83" s="137">
        <f t="array" ref="U83">IFERROR(INDEX(AL성적Data!N:N,MATCH(1,(AL성적Data!A:A=DB!A83)*(AL성적Data!AC:AC="TW"),0)),"")</f>
        <v>0.64</v>
      </c>
      <c r="V83" s="137" t="str">
        <f t="array" ref="V83">IFERROR(INDEX(AL성적Data!O:O,MATCH(1,(AL성적Data!A:A=DB!A83)*(AL성적Data!AC:AC="TA"),0)),"")</f>
        <v/>
      </c>
      <c r="W83" s="137" t="str">
        <f t="array" ref="W83">IFERROR(IF(INDEX(AL성적Data!Q:Q,MATCH(1,(AL성적Data!A:A=DB!A83)*(AL성적Data!AC:AC="WA"),0))=0,"",INDEX(AL성적Data!Q:Q,MATCH(1,(AL성적Data!A:A=DB!A83)*(AL성적Data!AC:AC="WA"),0))),"")</f>
        <v/>
      </c>
      <c r="X83" s="137" t="str">
        <f t="array" ref="X83">IFERROR(IF(INDEX(AL성적Data!R:R,MATCH(1,(AL성적Data!A:A=DB!A83)*(AL성적Data!AC:AC="WA"),0))=0,"",INDEX(AL성적Data!R:R,MATCH(1,(AL성적Data!A:A=DB!A83)*(AL성적Data!AC:AC="WA"),0))),"")</f>
        <v/>
      </c>
      <c r="Y83" s="137" t="str">
        <f t="array" ref="Y83">IFERROR(IF(INDEX(AL성적Data!S:S,MATCH(1,(AL성적Data!A:A=DB!A83)*(AL성적Data!AC:AC="WA"),0))=0,"",INDEX(AL성적Data!S:S,MATCH(1,(AL성적Data!A:A=DB!A83)*(AL성적Data!AC:AC="WA"),0))),"")</f>
        <v/>
      </c>
      <c r="Z83" s="137"/>
      <c r="AA83" s="137"/>
      <c r="AB83" s="137"/>
      <c r="AC83" s="137"/>
      <c r="AD83" s="139"/>
      <c r="AE83" s="150" t="str">
        <f>IFERROR(HYPERLINK(AX83,AE$1),"")</f>
        <v>성적서_에너지</v>
      </c>
      <c r="AF83" s="151" t="str">
        <f>IFERROR(HYPERLINK(AY83,AF$1),"")</f>
        <v/>
      </c>
      <c r="AG83" s="151" t="str">
        <f>IFERROR(HYPERLINK(AZ83,AG$1),"")</f>
        <v/>
      </c>
      <c r="AH83" s="135"/>
      <c r="AI83" s="135"/>
      <c r="AJ83" s="135"/>
      <c r="AK83" s="135"/>
      <c r="AL83" s="152"/>
      <c r="AM83" s="140" t="str">
        <f>IFERROR(IF(BG83="","",HYPERLINK(BG83,AM$1)),"")</f>
        <v>도면_단면dwg</v>
      </c>
      <c r="AN83" s="140" t="str">
        <f>IFERROR(IF(BH83="","",HYPERLINK(BH83,AN$1)),"")</f>
        <v/>
      </c>
      <c r="AO83" s="140" t="str">
        <f>IFERROR(IF(BI83="","",HYPERLINK(BI83,AO$1)),"")</f>
        <v/>
      </c>
      <c r="AP83" s="140" t="str">
        <f>IFERROR(IF(BJ83="","",HYPERLINK(BJ83,AP$1)),"")</f>
        <v/>
      </c>
      <c r="AQ83" s="140" t="str">
        <f>IFERROR(IF(BK83="","",HYPERLINK(BK83,AQ$1)),"")</f>
        <v/>
      </c>
      <c r="AR83" s="140" t="str">
        <f>IFERROR(IF(BL83="","",HYPERLINK(BL83,AR$1)),"")</f>
        <v/>
      </c>
      <c r="AS83" s="140" t="str">
        <f>IFERROR(IF(BM83="","",HYPERLINK(BM83,AS$1)),"")</f>
        <v/>
      </c>
      <c r="AT83" s="140" t="str">
        <f>IFERROR(IF(BN83="","",HYPERLINK(BN83,AT$1)),"")</f>
        <v/>
      </c>
      <c r="AU83" s="141" t="str">
        <f>IFERROR(IF(BO83="","",HYPERLINK(BO83,AU$1)),"")</f>
        <v/>
      </c>
      <c r="AV83" s="140" t="str">
        <f>IFERROR(IF(BP83="","",HYPERLINK(BP83,AV$1)),"")</f>
        <v/>
      </c>
      <c r="AX83" s="130" t="str">
        <f t="array" ref="AX83">INDEX(AL성적Data!AF:AF,MATCH(1,(AL성적Data!A:A=DB!A83)*(AL성적Data!AC:AC="TW"),0))</f>
        <v>http://www.lxhausys.co.kr/popup/rn/download/downloadPopup.jsp?from=alwindow&amp;uu=/upload/alwindow/data/TW-LC-W500-R9-444MGGE1R5.pdf</v>
      </c>
      <c r="AY83" s="130" t="e">
        <f t="array" ref="AY83">INDEX(AL성적Data!AF:AF,MATCH(1,(AL성적Data!A:A=DB!A83)*(AL성적Data!AC:AC="TA"),0))</f>
        <v>#N/A</v>
      </c>
      <c r="AZ83" s="130" t="e">
        <f t="array" ref="AZ83">INDEX(AL성적Data!AF:AF,MATCH(1,(AL성적Data!A:A=DB!A83)*(AL성적Data!AC:AC="WA"),0))</f>
        <v>#N/A</v>
      </c>
      <c r="BA83" s="130"/>
      <c r="BB83" s="130"/>
      <c r="BC83" s="130" t="e">
        <f>INDEX(AL성적Data!AF:AF,MATCH(1,(AL성적Data!A:A=DB!A83)*(AL성적Data!AC:AC="DA2"),0))</f>
        <v>#N/A</v>
      </c>
      <c r="BD83" s="130"/>
      <c r="BE83" s="130"/>
      <c r="BF83" s="130"/>
      <c r="BG83" s="135" t="str">
        <f>IF(VLOOKUP($C83,AL제품Data!$A$2:$AL$200,28,0)="","",VLOOKUP($C83,AL제품Data!$A$2:$AL$200,28,0))</f>
        <v>http://www.lxhausys.co.kr/popup/rn/download/downloadPopup.jsp?from=alwindow&amp;uu=/upload/alwindow/data/LC-W500-R9_SEC.dwg</v>
      </c>
      <c r="BH83" s="135"/>
      <c r="BI83" s="135" t="str">
        <f>IF(VLOOKUP($C83,AL제품Data!$A$2:$AL$100,30,0)="","",VLOOKUP($C83,AL제품Data!$A$2:$AL$100,30,0))</f>
        <v/>
      </c>
      <c r="BJ83" s="135"/>
      <c r="BK83" s="135"/>
      <c r="BL83" s="135"/>
      <c r="BM83" s="135"/>
      <c r="BN83" s="135"/>
      <c r="BO83" s="135" t="str">
        <f>IF(VLOOKUP($C83,AL제품Data!$A$2:$AL$100,36,0)="","",VLOOKUP($C83,AL제품Data!$A$2:$AL$100,36,0))</f>
        <v/>
      </c>
      <c r="BP83" s="135"/>
      <c r="BQ83" s="135" t="str">
        <f>IF(VLOOKUP($C83,AL제품Data!$A$2:$AL$100,38,0)="","",VLOOKUP($C83,AL제품Data!$A$2:$AL$100,38,0))</f>
        <v/>
      </c>
      <c r="BR83" s="130"/>
      <c r="BS83" s="130"/>
    </row>
    <row r="84" spans="1:71" s="112" customFormat="1" ht="20.25" customHeight="1" thickBot="1">
      <c r="A84" s="130" t="s">
        <v>1045</v>
      </c>
      <c r="B84" s="158" t="str">
        <f t="shared" si="0"/>
        <v>1</v>
      </c>
      <c r="C84" s="132" t="s">
        <v>1010</v>
      </c>
      <c r="D84" s="133" t="str">
        <f>VLOOKUP($C84,AL제품Data!$A$2:$K$117,2,0)</f>
        <v>AL-PVC</v>
      </c>
      <c r="E84" s="133" t="str">
        <f>VLOOKUP($C84,AL제품Data!$A$2:$K$300,3,0)</f>
        <v>실내면,발코니면</v>
      </c>
      <c r="F84" s="133" t="str">
        <f>VLOOKUP($C84,AL제품Data!$A$2:$K$300,4,0)</f>
        <v>Lift &amp; Slide(기능성미서기)</v>
      </c>
      <c r="G84" s="133" t="str">
        <f>VLOOKUP($C84,AL제품Data!$A$2:$K$300,5,0)</f>
        <v>시스템창</v>
      </c>
      <c r="H84" s="133" t="str">
        <f>VLOOKUP($C84,AL제품Data!$A$2:$K$300,6,0)</f>
        <v>LONCHEL W500 R9</v>
      </c>
      <c r="I84" s="133" t="str">
        <f>VLOOKUP($C84,AL제품Data!$A$2:$K$300,7,0)</f>
        <v>론첼 W500 R9</v>
      </c>
      <c r="J84" s="133" t="str">
        <f>VLOOKUP($C84,AL제품Data!$A$2:$K$300,8,0)</f>
        <v>LS이중창</v>
      </c>
      <c r="K84" s="133">
        <f>VLOOKUP($C84,AL제품Data!$A$2:$K$300,9,0)</f>
        <v>273</v>
      </c>
      <c r="L84" s="133" t="str">
        <f>VLOOKUP($C84,AL제품Data!$A$2:$K$300,10,0)</f>
        <v>FULL창</v>
      </c>
      <c r="M84" s="133" t="str">
        <f>VLOOKUP($C84,AL제품Data!$A$2:$K$300,11,0)</f>
        <v>특판전용</v>
      </c>
      <c r="N84" s="134" t="str">
        <f>IFERROR(VLOOKUP($C84,AL제품Data!$A$2:$K$117,12,0),"")</f>
        <v/>
      </c>
      <c r="O84" s="130" t="str">
        <f>IF(VLOOKUP($A84,AL성적Data!$A$2:$AB$309,7,0)=0,"",VLOOKUP($A84,AL성적Data!$A$2:$AB$309,7,0))</f>
        <v>24mm(5일반+14공기+5일반)</v>
      </c>
      <c r="P84" s="135" t="str">
        <f>IF(VLOOKUP($A84,AL성적Data!$A$2:$AB$309,8,0)=0,"",VLOOKUP($A84,AL성적Data!$A$2:$AB$309,8,0))</f>
        <v/>
      </c>
      <c r="Q84" s="135" t="str">
        <f>IF(VLOOKUP($A84,AL성적Data!$A$2:$AB$309,9,0)=0,"",VLOOKUP($A84,AL성적Data!$A$2:$AB$309,9,0))</f>
        <v>24mm(5일반+14공기+5수퍼로이)</v>
      </c>
      <c r="R84" s="136" t="str">
        <f>IF(VLOOKUP($A84,AL성적Data!$A$2:$AB$309,10,0)=0,"",VLOOKUP($A84,AL성적Data!$A$2:$AB$309,10,0))</f>
        <v/>
      </c>
      <c r="S84" s="137" t="str">
        <f t="array" ref="S84">IFERROR(INDEX(AL성적Data!K:K,MATCH(1,(AL성적Data!A:A=DB!A84)*(AL성적Data!AC:AC="TW"),0)),"")</f>
        <v>1등급</v>
      </c>
      <c r="T84" s="138">
        <f t="array" ref="T84">IFERROR(INDEX(AL성적Data!M:M,MATCH(1,(AL성적Data!A:A=DB!A84)*(AL성적Data!AC:AC="TW"),0)),"")</f>
        <v>0.96799999999999997</v>
      </c>
      <c r="U84" s="137">
        <f t="array" ref="U84">IFERROR(INDEX(AL성적Data!N:N,MATCH(1,(AL성적Data!A:A=DB!A84)*(AL성적Data!AC:AC="TW"),0)),"")</f>
        <v>0.67</v>
      </c>
      <c r="V84" s="137" t="str">
        <f t="array" ref="V84">IFERROR(INDEX(AL성적Data!O:O,MATCH(1,(AL성적Data!A:A=DB!A84)*(AL성적Data!AC:AC="TA"),0)),"")</f>
        <v/>
      </c>
      <c r="W84" s="137" t="str">
        <f t="array" ref="W84">IFERROR(IF(INDEX(AL성적Data!Q:Q,MATCH(1,(AL성적Data!A:A=DB!A84)*(AL성적Data!AC:AC="WA"),0))=0,"",INDEX(AL성적Data!Q:Q,MATCH(1,(AL성적Data!A:A=DB!A84)*(AL성적Data!AC:AC="WA"),0))),"")</f>
        <v/>
      </c>
      <c r="X84" s="137" t="str">
        <f t="array" ref="X84">IFERROR(IF(INDEX(AL성적Data!R:R,MATCH(1,(AL성적Data!A:A=DB!A84)*(AL성적Data!AC:AC="WA"),0))=0,"",INDEX(AL성적Data!R:R,MATCH(1,(AL성적Data!A:A=DB!A84)*(AL성적Data!AC:AC="WA"),0))),"")</f>
        <v/>
      </c>
      <c r="Y84" s="137" t="str">
        <f t="array" ref="Y84">IFERROR(IF(INDEX(AL성적Data!S:S,MATCH(1,(AL성적Data!A:A=DB!A84)*(AL성적Data!AC:AC="WA"),0))=0,"",INDEX(AL성적Data!S:S,MATCH(1,(AL성적Data!A:A=DB!A84)*(AL성적Data!AC:AC="WA"),0))),"")</f>
        <v/>
      </c>
      <c r="Z84" s="137"/>
      <c r="AA84" s="137"/>
      <c r="AB84" s="137"/>
      <c r="AC84" s="137"/>
      <c r="AD84" s="139"/>
      <c r="AE84" s="150" t="str">
        <f>IFERROR(HYPERLINK(AX84,AE$1),"")</f>
        <v>성적서_에너지</v>
      </c>
      <c r="AF84" s="151" t="str">
        <f>IFERROR(HYPERLINK(AY84,AF$1),"")</f>
        <v/>
      </c>
      <c r="AG84" s="151" t="str">
        <f>IFERROR(HYPERLINK(AZ84,AG$1),"")</f>
        <v/>
      </c>
      <c r="AH84" s="135"/>
      <c r="AI84" s="135"/>
      <c r="AJ84" s="135"/>
      <c r="AK84" s="135"/>
      <c r="AL84" s="152"/>
      <c r="AM84" s="140" t="str">
        <f>IFERROR(IF(BG84="","",HYPERLINK(BG84,AM$1)),"")</f>
        <v>도면_단면dwg</v>
      </c>
      <c r="AN84" s="140" t="str">
        <f>IFERROR(IF(BH84="","",HYPERLINK(BH84,AN$1)),"")</f>
        <v/>
      </c>
      <c r="AO84" s="140" t="str">
        <f>IFERROR(IF(BI84="","",HYPERLINK(BI84,AO$1)),"")</f>
        <v/>
      </c>
      <c r="AP84" s="140" t="str">
        <f>IFERROR(IF(BJ84="","",HYPERLINK(BJ84,AP$1)),"")</f>
        <v/>
      </c>
      <c r="AQ84" s="140" t="str">
        <f>IFERROR(IF(BK84="","",HYPERLINK(BK84,AQ$1)),"")</f>
        <v/>
      </c>
      <c r="AR84" s="140" t="str">
        <f>IFERROR(IF(BL84="","",HYPERLINK(BL84,AR$1)),"")</f>
        <v/>
      </c>
      <c r="AS84" s="140" t="str">
        <f>IFERROR(IF(BM84="","",HYPERLINK(BM84,AS$1)),"")</f>
        <v/>
      </c>
      <c r="AT84" s="140" t="str">
        <f>IFERROR(IF(BN84="","",HYPERLINK(BN84,AT$1)),"")</f>
        <v/>
      </c>
      <c r="AU84" s="141" t="str">
        <f>IFERROR(IF(BO84="","",HYPERLINK(BO84,AU$1)),"")</f>
        <v/>
      </c>
      <c r="AV84" s="140" t="str">
        <f>IFERROR(IF(BP84="","",HYPERLINK(BP84,AV$1)),"")</f>
        <v/>
      </c>
      <c r="AX84" s="130" t="str">
        <f t="array" ref="AX84">INDEX(AL성적Data!AF:AF,MATCH(1,(AL성적Data!A:A=DB!A84)*(AL성적Data!AC:AC="TW"),0))</f>
        <v>http://www.lxhausys.co.kr/popup/rn/download/downloadPopup.jsp?from=alwindow&amp;uu=/upload/alwindow/data/TW-LC-W500-R9-444MGGE2A5.pdf</v>
      </c>
      <c r="AY84" s="130" t="e">
        <f t="array" ref="AY84">INDEX(AL성적Data!AF:AF,MATCH(1,(AL성적Data!A:A=DB!A84)*(AL성적Data!AC:AC="TA"),0))</f>
        <v>#N/A</v>
      </c>
      <c r="AZ84" s="130" t="e">
        <f t="array" ref="AZ84">INDEX(AL성적Data!AF:AF,MATCH(1,(AL성적Data!A:A=DB!A84)*(AL성적Data!AC:AC="WA"),0))</f>
        <v>#N/A</v>
      </c>
      <c r="BA84" s="130"/>
      <c r="BB84" s="130"/>
      <c r="BC84" s="130" t="e">
        <f>INDEX(AL성적Data!AF:AF,MATCH(1,(AL성적Data!A:A=DB!A84)*(AL성적Data!AC:AC="DA2"),0))</f>
        <v>#N/A</v>
      </c>
      <c r="BD84" s="130"/>
      <c r="BE84" s="130"/>
      <c r="BF84" s="130"/>
      <c r="BG84" s="135" t="str">
        <f>IF(VLOOKUP($C84,AL제품Data!$A$2:$AL$200,28,0)="","",VLOOKUP($C84,AL제품Data!$A$2:$AL$200,28,0))</f>
        <v>http://www.lxhausys.co.kr/popup/rn/download/downloadPopup.jsp?from=alwindow&amp;uu=/upload/alwindow/data/LC-W500-R9_SEC.dwg</v>
      </c>
      <c r="BH84" s="135"/>
      <c r="BI84" s="135" t="str">
        <f>IF(VLOOKUP($C84,AL제품Data!$A$2:$AL$100,30,0)="","",VLOOKUP($C84,AL제품Data!$A$2:$AL$100,30,0))</f>
        <v/>
      </c>
      <c r="BJ84" s="135"/>
      <c r="BK84" s="135"/>
      <c r="BL84" s="135"/>
      <c r="BM84" s="135"/>
      <c r="BN84" s="135"/>
      <c r="BO84" s="135" t="str">
        <f>IF(VLOOKUP($C84,AL제품Data!$A$2:$AL$100,36,0)="","",VLOOKUP($C84,AL제품Data!$A$2:$AL$100,36,0))</f>
        <v/>
      </c>
      <c r="BP84" s="135"/>
      <c r="BQ84" s="135" t="str">
        <f>IF(VLOOKUP($C84,AL제품Data!$A$2:$AL$100,38,0)="","",VLOOKUP($C84,AL제품Data!$A$2:$AL$100,38,0))</f>
        <v/>
      </c>
      <c r="BR84" s="130"/>
      <c r="BS84" s="130"/>
    </row>
    <row r="85" spans="1:71" s="112" customFormat="1" ht="20.25" customHeight="1" thickBot="1">
      <c r="A85" s="130" t="s">
        <v>1049</v>
      </c>
      <c r="B85" s="158" t="str">
        <f t="shared" si="0"/>
        <v>1</v>
      </c>
      <c r="C85" s="132" t="s">
        <v>1010</v>
      </c>
      <c r="D85" s="133" t="str">
        <f>VLOOKUP($C85,AL제품Data!$A$2:$K$117,2,0)</f>
        <v>AL-PVC</v>
      </c>
      <c r="E85" s="133" t="str">
        <f>VLOOKUP($C85,AL제품Data!$A$2:$K$300,3,0)</f>
        <v>실내면,발코니면</v>
      </c>
      <c r="F85" s="133" t="str">
        <f>VLOOKUP($C85,AL제품Data!$A$2:$K$300,4,0)</f>
        <v>Lift &amp; Slide(기능성미서기)</v>
      </c>
      <c r="G85" s="133" t="str">
        <f>VLOOKUP($C85,AL제품Data!$A$2:$K$300,5,0)</f>
        <v>시스템창</v>
      </c>
      <c r="H85" s="133" t="str">
        <f>VLOOKUP($C85,AL제품Data!$A$2:$K$300,6,0)</f>
        <v>LONCHEL W500 R9</v>
      </c>
      <c r="I85" s="133" t="str">
        <f>VLOOKUP($C85,AL제품Data!$A$2:$K$300,7,0)</f>
        <v>론첼 W500 R9</v>
      </c>
      <c r="J85" s="133" t="str">
        <f>VLOOKUP($C85,AL제품Data!$A$2:$K$300,8,0)</f>
        <v>LS이중창</v>
      </c>
      <c r="K85" s="133">
        <f>VLOOKUP($C85,AL제품Data!$A$2:$K$300,9,0)</f>
        <v>273</v>
      </c>
      <c r="L85" s="133" t="str">
        <f>VLOOKUP($C85,AL제품Data!$A$2:$K$300,10,0)</f>
        <v>FULL창</v>
      </c>
      <c r="M85" s="133" t="str">
        <f>VLOOKUP($C85,AL제품Data!$A$2:$K$300,11,0)</f>
        <v>특판전용</v>
      </c>
      <c r="N85" s="134" t="str">
        <f>IFERROR(VLOOKUP($C85,AL제품Data!$A$2:$K$117,12,0),"")</f>
        <v/>
      </c>
      <c r="O85" s="130" t="str">
        <f>IF(VLOOKUP($A85,AL성적Data!$A$2:$AB$309,7,0)=0,"",VLOOKUP($A85,AL성적Data!$A$2:$AB$309,7,0))</f>
        <v>24mm(5일반+14공기+5일반)</v>
      </c>
      <c r="P85" s="135" t="str">
        <f>IF(VLOOKUP($A85,AL성적Data!$A$2:$AB$309,8,0)=0,"",VLOOKUP($A85,AL성적Data!$A$2:$AB$309,8,0))</f>
        <v/>
      </c>
      <c r="Q85" s="135" t="str">
        <f>IF(VLOOKUP($A85,AL성적Data!$A$2:$AB$309,9,0)=0,"",VLOOKUP($A85,AL성적Data!$A$2:$AB$309,9,0))</f>
        <v>24mm(5일반+14공기+5일반)</v>
      </c>
      <c r="R85" s="136" t="str">
        <f>IF(VLOOKUP($A85,AL성적Data!$A$2:$AB$309,10,0)=0,"",VLOOKUP($A85,AL성적Data!$A$2:$AB$309,10,0))</f>
        <v/>
      </c>
      <c r="S85" s="137" t="str">
        <f t="array" ref="S85">IFERROR(INDEX(AL성적Data!K:K,MATCH(1,(AL성적Data!A:A=DB!A85)*(AL성적Data!AC:AC="TW"),0)),"")</f>
        <v/>
      </c>
      <c r="T85" s="138" t="str">
        <f t="array" ref="T85">IFERROR(INDEX(AL성적Data!M:M,MATCH(1,(AL성적Data!A:A=DB!A85)*(AL성적Data!AC:AC="TW"),0)),"")</f>
        <v/>
      </c>
      <c r="U85" s="137" t="str">
        <f t="array" ref="U85">IFERROR(INDEX(AL성적Data!N:N,MATCH(1,(AL성적Data!A:A=DB!A85)*(AL성적Data!AC:AC="TW"),0)),"")</f>
        <v/>
      </c>
      <c r="V85" s="137" t="str">
        <f t="array" ref="V85">IFERROR(INDEX(AL성적Data!O:O,MATCH(1,(AL성적Data!A:A=DB!A85)*(AL성적Data!AC:AC="TA"),0)),"")</f>
        <v/>
      </c>
      <c r="W85" s="137" t="str">
        <f t="array" ref="W85">IFERROR(IF(INDEX(AL성적Data!Q:Q,MATCH(1,(AL성적Data!A:A=DB!A85)*(AL성적Data!AC:AC="WA"),0))=0,"",INDEX(AL성적Data!Q:Q,MATCH(1,(AL성적Data!A:A=DB!A85)*(AL성적Data!AC:AC="WA"),0))),"")</f>
        <v/>
      </c>
      <c r="X85" s="137" t="str">
        <f t="array" ref="X85">IFERROR(IF(INDEX(AL성적Data!R:R,MATCH(1,(AL성적Data!A:A=DB!A85)*(AL성적Data!AC:AC="WA"),0))=0,"",INDEX(AL성적Data!R:R,MATCH(1,(AL성적Data!A:A=DB!A85)*(AL성적Data!AC:AC="WA"),0))),"")</f>
        <v>50등급</v>
      </c>
      <c r="Y85" s="137" t="str">
        <f t="array" ref="Y85">IFERROR(IF(INDEX(AL성적Data!S:S,MATCH(1,(AL성적Data!A:A=DB!A85)*(AL성적Data!AC:AC="WA"),0))=0,"",INDEX(AL성적Data!S:S,MATCH(1,(AL성적Data!A:A=DB!A85)*(AL성적Data!AC:AC="WA"),0))),"")</f>
        <v>400등급</v>
      </c>
      <c r="Z85" s="137"/>
      <c r="AA85" s="137"/>
      <c r="AB85" s="137"/>
      <c r="AC85" s="137"/>
      <c r="AD85" s="139"/>
      <c r="AE85" s="150" t="str">
        <f>IFERROR(HYPERLINK(AX85,AE$1),"")</f>
        <v/>
      </c>
      <c r="AF85" s="151" t="str">
        <f>IFERROR(HYPERLINK(AY85,AF$1),"")</f>
        <v/>
      </c>
      <c r="AG85" s="151" t="str">
        <f>IFERROR(HYPERLINK(AZ85,AG$1),"")</f>
        <v>성적서_역학</v>
      </c>
      <c r="AH85" s="135"/>
      <c r="AI85" s="135"/>
      <c r="AJ85" s="135"/>
      <c r="AK85" s="135"/>
      <c r="AL85" s="152"/>
      <c r="AM85" s="140" t="str">
        <f>IFERROR(IF(BG85="","",HYPERLINK(BG85,AM$1)),"")</f>
        <v>도면_단면dwg</v>
      </c>
      <c r="AN85" s="140" t="str">
        <f>IFERROR(IF(BH85="","",HYPERLINK(BH85,AN$1)),"")</f>
        <v/>
      </c>
      <c r="AO85" s="140" t="str">
        <f>IFERROR(IF(BI85="","",HYPERLINK(BI85,AO$1)),"")</f>
        <v/>
      </c>
      <c r="AP85" s="140" t="str">
        <f>IFERROR(IF(BJ85="","",HYPERLINK(BJ85,AP$1)),"")</f>
        <v/>
      </c>
      <c r="AQ85" s="140" t="str">
        <f>IFERROR(IF(BK85="","",HYPERLINK(BK85,AQ$1)),"")</f>
        <v/>
      </c>
      <c r="AR85" s="140" t="str">
        <f>IFERROR(IF(BL85="","",HYPERLINK(BL85,AR$1)),"")</f>
        <v/>
      </c>
      <c r="AS85" s="140" t="str">
        <f>IFERROR(IF(BM85="","",HYPERLINK(BM85,AS$1)),"")</f>
        <v/>
      </c>
      <c r="AT85" s="140" t="str">
        <f>IFERROR(IF(BN85="","",HYPERLINK(BN85,AT$1)),"")</f>
        <v/>
      </c>
      <c r="AU85" s="141" t="str">
        <f>IFERROR(IF(BO85="","",HYPERLINK(BO85,AU$1)),"")</f>
        <v/>
      </c>
      <c r="AV85" s="140" t="str">
        <f>IFERROR(IF(BP85="","",HYPERLINK(BP85,AV$1)),"")</f>
        <v/>
      </c>
      <c r="AX85" s="130" t="e">
        <f t="array" ref="AX85">INDEX(AL성적Data!AF:AF,MATCH(1,(AL성적Data!A:A=DB!A85)*(AL성적Data!AC:AC="TW"),0))</f>
        <v>#N/A</v>
      </c>
      <c r="AY85" s="130" t="e">
        <f t="array" ref="AY85">INDEX(AL성적Data!AF:AF,MATCH(1,(AL성적Data!A:A=DB!A85)*(AL성적Data!AC:AC="TA"),0))</f>
        <v>#N/A</v>
      </c>
      <c r="AZ85" s="130" t="str">
        <f t="array" ref="AZ85">INDEX(AL성적Data!AF:AF,MATCH(1,(AL성적Data!A:A=DB!A85)*(AL성적Data!AC:AC="WA"),0))</f>
        <v>http://www.lxhausys.co.kr/popup/rn/download/downloadPopup.jsp?from=alwindow&amp;uu=/upload/alwindow/data/WA-LC-W500-R9-444MGGG2A5.pdf</v>
      </c>
      <c r="BA85" s="130"/>
      <c r="BB85" s="130"/>
      <c r="BC85" s="130" t="s">
        <v>1091</v>
      </c>
      <c r="BD85" s="130"/>
      <c r="BE85" s="130"/>
      <c r="BF85" s="130"/>
      <c r="BG85" s="135" t="str">
        <f>IF(VLOOKUP($C85,AL제품Data!$A$2:$AL$200,28,0)="","",VLOOKUP($C85,AL제품Data!$A$2:$AL$200,28,0))</f>
        <v>http://www.lxhausys.co.kr/popup/rn/download/downloadPopup.jsp?from=alwindow&amp;uu=/upload/alwindow/data/LC-W500-R9_SEC.dwg</v>
      </c>
      <c r="BH85" s="135"/>
      <c r="BI85" s="135" t="str">
        <f>IF(VLOOKUP($C85,AL제품Data!$A$2:$AL$100,30,0)="","",VLOOKUP($C85,AL제품Data!$A$2:$AL$100,30,0))</f>
        <v/>
      </c>
      <c r="BJ85" s="135"/>
      <c r="BK85" s="135"/>
      <c r="BL85" s="135"/>
      <c r="BM85" s="135"/>
      <c r="BN85" s="135"/>
      <c r="BO85" s="135" t="str">
        <f>IF(VLOOKUP($C85,AL제품Data!$A$2:$AL$100,36,0)="","",VLOOKUP($C85,AL제품Data!$A$2:$AL$100,36,0))</f>
        <v/>
      </c>
      <c r="BP85" s="135"/>
      <c r="BQ85" s="135" t="str">
        <f>IF(VLOOKUP($C85,AL제품Data!$A$2:$AL$100,38,0)="","",VLOOKUP($C85,AL제품Data!$A$2:$AL$100,38,0))</f>
        <v/>
      </c>
      <c r="BR85" s="130"/>
      <c r="BS85" s="130"/>
    </row>
    <row r="86" spans="1:71" s="112" customFormat="1" ht="20.25" customHeight="1" thickBot="1">
      <c r="A86" s="130" t="s">
        <v>1055</v>
      </c>
      <c r="B86" s="158" t="str">
        <f t="shared" si="0"/>
        <v>1</v>
      </c>
      <c r="C86" s="132" t="s">
        <v>1050</v>
      </c>
      <c r="D86" s="133" t="str">
        <f>VLOOKUP($C86,AL제품Data!$A$2:$K$117,2,0)</f>
        <v>AL-PVC</v>
      </c>
      <c r="E86" s="133" t="str">
        <f>VLOOKUP($C86,AL제품Data!$A$2:$K$300,3,0)</f>
        <v>실내면,발코니면</v>
      </c>
      <c r="F86" s="133" t="str">
        <f>VLOOKUP($C86,AL제품Data!$A$2:$K$300,4,0)</f>
        <v>Lift &amp; Slide(기능성미서기)</v>
      </c>
      <c r="G86" s="133" t="str">
        <f>VLOOKUP($C86,AL제품Data!$A$2:$K$300,5,0)</f>
        <v>시스템창</v>
      </c>
      <c r="H86" s="133" t="str">
        <f>VLOOKUP($C86,AL제품Data!$A$2:$K$300,6,0)</f>
        <v>LONCHEL W500 R9</v>
      </c>
      <c r="I86" s="133" t="str">
        <f>VLOOKUP($C86,AL제품Data!$A$2:$K$300,7,0)</f>
        <v>론첼 W500 R9</v>
      </c>
      <c r="J86" s="133" t="str">
        <f>VLOOKUP($C86,AL제품Data!$A$2:$K$300,8,0)</f>
        <v>LS이중창</v>
      </c>
      <c r="K86" s="133">
        <f>VLOOKUP($C86,AL제품Data!$A$2:$K$300,9,0)</f>
        <v>273</v>
      </c>
      <c r="L86" s="133" t="str">
        <f>VLOOKUP($C86,AL제품Data!$A$2:$K$300,10,0)</f>
        <v>입면분할가능</v>
      </c>
      <c r="M86" s="133" t="str">
        <f>VLOOKUP($C86,AL제품Data!$A$2:$K$300,11,0)</f>
        <v>특판전용</v>
      </c>
      <c r="N86" s="134" t="str">
        <f>IFERROR(VLOOKUP($C86,AL제품Data!$A$2:$K$117,12,0),"")</f>
        <v/>
      </c>
      <c r="O86" s="130" t="str">
        <f>IF(VLOOKUP($A86,AL성적Data!$A$2:$AB$309,7,0)=0,"",VLOOKUP($A86,AL성적Data!$A$2:$AB$309,7,0))</f>
        <v>24mm(5일반+14공기+5일반)</v>
      </c>
      <c r="P86" s="135" t="str">
        <f>IF(VLOOKUP($A86,AL성적Data!$A$2:$AB$309,8,0)=0,"",VLOOKUP($A86,AL성적Data!$A$2:$AB$309,8,0))</f>
        <v>27.76mm(5일반+0.76접합+5일반+12공기+5일반)</v>
      </c>
      <c r="Q86" s="135" t="str">
        <f>IF(VLOOKUP($A86,AL성적Data!$A$2:$AB$309,9,0)=0,"",VLOOKUP($A86,AL성적Data!$A$2:$AB$309,9,0))</f>
        <v>24mm(5일반+14아르곤+5수퍼로이)</v>
      </c>
      <c r="R86" s="136" t="str">
        <f>IF(VLOOKUP($A86,AL성적Data!$A$2:$AB$309,10,0)=0,"",VLOOKUP($A86,AL성적Data!$A$2:$AB$309,10,0))</f>
        <v/>
      </c>
      <c r="S86" s="137" t="str">
        <f t="array" ref="S86">IFERROR(INDEX(AL성적Data!K:K,MATCH(1,(AL성적Data!A:A=DB!A86)*(AL성적Data!AC:AC="TW"),0)),"")</f>
        <v>1등급</v>
      </c>
      <c r="T86" s="138">
        <f t="array" ref="T86">IFERROR(INDEX(AL성적Data!M:M,MATCH(1,(AL성적Data!A:A=DB!A86)*(AL성적Data!AC:AC="TW"),0)),"")</f>
        <v>0.78200000000000003</v>
      </c>
      <c r="U86" s="137">
        <f t="array" ref="U86">IFERROR(INDEX(AL성적Data!N:N,MATCH(1,(AL성적Data!A:A=DB!A86)*(AL성적Data!AC:AC="TW"),0)),"")</f>
        <v>0.62</v>
      </c>
      <c r="V86" s="137" t="str">
        <f t="array" ref="V86">IFERROR(INDEX(AL성적Data!O:O,MATCH(1,(AL성적Data!A:A=DB!A86)*(AL성적Data!AC:AC="TA"),0)),"")</f>
        <v/>
      </c>
      <c r="W86" s="137" t="str">
        <f t="array" ref="W86">IFERROR(IF(INDEX(AL성적Data!Q:Q,MATCH(1,(AL성적Data!A:A=DB!A86)*(AL성적Data!AC:AC="WA"),0))=0,"",INDEX(AL성적Data!Q:Q,MATCH(1,(AL성적Data!A:A=DB!A86)*(AL성적Data!AC:AC="WA"),0))),"")</f>
        <v/>
      </c>
      <c r="X86" s="137" t="str">
        <f t="array" ref="X86">IFERROR(IF(INDEX(AL성적Data!R:R,MATCH(1,(AL성적Data!A:A=DB!A86)*(AL성적Data!AC:AC="WA"),0))=0,"",INDEX(AL성적Data!R:R,MATCH(1,(AL성적Data!A:A=DB!A86)*(AL성적Data!AC:AC="WA"),0))),"")</f>
        <v/>
      </c>
      <c r="Y86" s="137" t="str">
        <f t="array" ref="Y86">IFERROR(IF(INDEX(AL성적Data!S:S,MATCH(1,(AL성적Data!A:A=DB!A86)*(AL성적Data!AC:AC="WA"),0))=0,"",INDEX(AL성적Data!S:S,MATCH(1,(AL성적Data!A:A=DB!A86)*(AL성적Data!AC:AC="WA"),0))),"")</f>
        <v/>
      </c>
      <c r="Z86" s="137"/>
      <c r="AA86" s="137"/>
      <c r="AB86" s="137"/>
      <c r="AC86" s="137"/>
      <c r="AD86" s="139"/>
      <c r="AE86" s="150" t="str">
        <f>IFERROR(HYPERLINK(AX86,AE$1),"")</f>
        <v>성적서_에너지</v>
      </c>
      <c r="AF86" s="151" t="str">
        <f>IFERROR(HYPERLINK(AY86,AF$1),"")</f>
        <v/>
      </c>
      <c r="AG86" s="151" t="str">
        <f>IFERROR(HYPERLINK(AZ86,AG$1),"")</f>
        <v/>
      </c>
      <c r="AH86" s="135"/>
      <c r="AI86" s="135"/>
      <c r="AJ86" s="135"/>
      <c r="AK86" s="135"/>
      <c r="AL86" s="152"/>
      <c r="AM86" s="140" t="str">
        <f>IFERROR(IF(BG86="","",HYPERLINK(BG86,AM$1)),"")</f>
        <v>도면_단면dwg</v>
      </c>
      <c r="AN86" s="140" t="str">
        <f>IFERROR(IF(BH86="","",HYPERLINK(BH86,AN$1)),"")</f>
        <v/>
      </c>
      <c r="AO86" s="140" t="str">
        <f>IFERROR(IF(BI86="","",HYPERLINK(BI86,AO$1)),"")</f>
        <v/>
      </c>
      <c r="AP86" s="140" t="str">
        <f>IFERROR(IF(BJ86="","",HYPERLINK(BJ86,AP$1)),"")</f>
        <v/>
      </c>
      <c r="AQ86" s="140" t="str">
        <f>IFERROR(IF(BK86="","",HYPERLINK(BK86,AQ$1)),"")</f>
        <v/>
      </c>
      <c r="AR86" s="140" t="str">
        <f>IFERROR(IF(BL86="","",HYPERLINK(BL86,AR$1)),"")</f>
        <v/>
      </c>
      <c r="AS86" s="140" t="str">
        <f>IFERROR(IF(BM86="","",HYPERLINK(BM86,AS$1)),"")</f>
        <v/>
      </c>
      <c r="AT86" s="140" t="str">
        <f>IFERROR(IF(BN86="","",HYPERLINK(BN86,AT$1)),"")</f>
        <v/>
      </c>
      <c r="AU86" s="141" t="str">
        <f>IFERROR(IF(BO86="","",HYPERLINK(BO86,AU$1)),"")</f>
        <v/>
      </c>
      <c r="AV86" s="140" t="str">
        <f>IFERROR(IF(BP86="","",HYPERLINK(BP86,AV$1)),"")</f>
        <v/>
      </c>
      <c r="AX86" s="130" t="str">
        <f t="array" ref="AX86">INDEX(AL성적Data!AF:AF,MATCH(1,(AL성적Data!A:A=DB!A86)*(AL성적Data!AC:AC="TW"),0))</f>
        <v>http://www.lxhausys.co.kr/popup/rn/download/downloadPopup.jsp?from=alwindow&amp;uu=/upload/alwindow/data/TW-LC-W500-R9-T-644GEMG1R5.pdf</v>
      </c>
      <c r="AY86" s="130" t="e">
        <f t="array" ref="AY86">INDEX(AL성적Data!AF:AF,MATCH(1,(AL성적Data!A:A=DB!A86)*(AL성적Data!AC:AC="TA"),0))</f>
        <v>#N/A</v>
      </c>
      <c r="AZ86" s="130" t="e">
        <f t="array" ref="AZ86">INDEX(AL성적Data!AF:AF,MATCH(1,(AL성적Data!A:A=DB!A86)*(AL성적Data!AC:AC="WA"),0))</f>
        <v>#N/A</v>
      </c>
      <c r="BA86" s="130"/>
      <c r="BB86" s="130"/>
      <c r="BC86" s="130" t="e">
        <f>INDEX(AL성적Data!AF:AF,MATCH(1,(AL성적Data!A:A=DB!A86)*(AL성적Data!AC:AC="DA2"),0))</f>
        <v>#N/A</v>
      </c>
      <c r="BD86" s="130"/>
      <c r="BE86" s="130"/>
      <c r="BF86" s="130"/>
      <c r="BG86" s="135" t="str">
        <f>IF(VLOOKUP($C86,AL제품Data!$A$2:$AL$200,28,0)="","",VLOOKUP($C86,AL제품Data!$A$2:$AL$200,28,0))</f>
        <v>http://www.lxhausys.co.kr/popup/rn/download/downloadPopup.jsp?from=alwindow&amp;uu=/upload/alwindow/data/LC-W500-R9-T_SEC.dwg</v>
      </c>
      <c r="BH86" s="135"/>
      <c r="BI86" s="135" t="str">
        <f>IF(VLOOKUP($C86,AL제품Data!$A$2:$AL$100,30,0)="","",VLOOKUP($C86,AL제품Data!$A$2:$AL$100,30,0))</f>
        <v/>
      </c>
      <c r="BJ86" s="135"/>
      <c r="BK86" s="135"/>
      <c r="BL86" s="135"/>
      <c r="BM86" s="135"/>
      <c r="BN86" s="135"/>
      <c r="BO86" s="135" t="str">
        <f>IF(VLOOKUP($C86,AL제품Data!$A$2:$AL$100,36,0)="","",VLOOKUP($C86,AL제품Data!$A$2:$AL$100,36,0))</f>
        <v/>
      </c>
      <c r="BP86" s="135"/>
      <c r="BQ86" s="135" t="str">
        <f>IF(VLOOKUP($C86,AL제품Data!$A$2:$AL$100,38,0)="","",VLOOKUP($C86,AL제품Data!$A$2:$AL$100,38,0))</f>
        <v/>
      </c>
      <c r="BR86" s="130"/>
      <c r="BS86" s="130"/>
    </row>
    <row r="87" spans="1:71" s="112" customFormat="1" ht="20.25" customHeight="1" thickBot="1">
      <c r="A87" s="130" t="s">
        <v>1059</v>
      </c>
      <c r="B87" s="158" t="str">
        <f t="shared" si="0"/>
        <v>1</v>
      </c>
      <c r="C87" s="132" t="s">
        <v>1050</v>
      </c>
      <c r="D87" s="133" t="str">
        <f>VLOOKUP($C87,AL제품Data!$A$2:$K$117,2,0)</f>
        <v>AL-PVC</v>
      </c>
      <c r="E87" s="133" t="str">
        <f>VLOOKUP($C87,AL제품Data!$A$2:$K$300,3,0)</f>
        <v>실내면,발코니면</v>
      </c>
      <c r="F87" s="133" t="str">
        <f>VLOOKUP($C87,AL제품Data!$A$2:$K$300,4,0)</f>
        <v>Lift &amp; Slide(기능성미서기)</v>
      </c>
      <c r="G87" s="133" t="str">
        <f>VLOOKUP($C87,AL제품Data!$A$2:$K$300,5,0)</f>
        <v>시스템창</v>
      </c>
      <c r="H87" s="133" t="str">
        <f>VLOOKUP($C87,AL제품Data!$A$2:$K$300,6,0)</f>
        <v>LONCHEL W500 R9</v>
      </c>
      <c r="I87" s="133" t="str">
        <f>VLOOKUP($C87,AL제품Data!$A$2:$K$300,7,0)</f>
        <v>론첼 W500 R9</v>
      </c>
      <c r="J87" s="133" t="str">
        <f>VLOOKUP($C87,AL제품Data!$A$2:$K$300,8,0)</f>
        <v>LS이중창</v>
      </c>
      <c r="K87" s="133">
        <f>VLOOKUP($C87,AL제품Data!$A$2:$K$300,9,0)</f>
        <v>273</v>
      </c>
      <c r="L87" s="133" t="str">
        <f>VLOOKUP($C87,AL제품Data!$A$2:$K$300,10,0)</f>
        <v>입면분할가능</v>
      </c>
      <c r="M87" s="133" t="str">
        <f>VLOOKUP($C87,AL제품Data!$A$2:$K$300,11,0)</f>
        <v>특판전용</v>
      </c>
      <c r="N87" s="134" t="str">
        <f>IFERROR(VLOOKUP($C87,AL제품Data!$A$2:$K$117,12,0),"")</f>
        <v/>
      </c>
      <c r="O87" s="130" t="str">
        <f>IF(VLOOKUP($A87,AL성적Data!$A$2:$AB$309,7,0)=0,"",VLOOKUP($A87,AL성적Data!$A$2:$AB$309,7,0))</f>
        <v>24mm(5일반+14공기+5일반)</v>
      </c>
      <c r="P87" s="135" t="str">
        <f>IF(VLOOKUP($A87,AL성적Data!$A$2:$AB$309,8,0)=0,"",VLOOKUP($A87,AL성적Data!$A$2:$AB$309,8,0))</f>
        <v>27.76mm(5일반+0.76접합+5일반+12공기+5일반)</v>
      </c>
      <c r="Q87" s="135" t="str">
        <f>IF(VLOOKUP($A87,AL성적Data!$A$2:$AB$309,9,0)=0,"",VLOOKUP($A87,AL성적Data!$A$2:$AB$309,9,0))</f>
        <v>24mm(5일반+14공기+5수퍼로이)</v>
      </c>
      <c r="R87" s="136" t="str">
        <f>IF(VLOOKUP($A87,AL성적Data!$A$2:$AB$309,10,0)=0,"",VLOOKUP($A87,AL성적Data!$A$2:$AB$309,10,0))</f>
        <v/>
      </c>
      <c r="S87" s="137" t="str">
        <f t="array" ref="S87">IFERROR(INDEX(AL성적Data!K:K,MATCH(1,(AL성적Data!A:A=DB!A87)*(AL성적Data!AC:AC="TW"),0)),"")</f>
        <v>1등급</v>
      </c>
      <c r="T87" s="138">
        <f t="array" ref="T87">IFERROR(INDEX(AL성적Data!M:M,MATCH(1,(AL성적Data!A:A=DB!A87)*(AL성적Data!AC:AC="TW"),0)),"")</f>
        <v>0.92300000000000004</v>
      </c>
      <c r="U87" s="137">
        <f t="array" ref="U87">IFERROR(INDEX(AL성적Data!N:N,MATCH(1,(AL성적Data!A:A=DB!A87)*(AL성적Data!AC:AC="TW"),0)),"")</f>
        <v>0.64</v>
      </c>
      <c r="V87" s="137" t="str">
        <f t="array" ref="V87">IFERROR(INDEX(AL성적Data!O:O,MATCH(1,(AL성적Data!A:A=DB!A87)*(AL성적Data!AC:AC="TA"),0)),"")</f>
        <v/>
      </c>
      <c r="W87" s="137" t="str">
        <f t="array" ref="W87">IFERROR(IF(INDEX(AL성적Data!Q:Q,MATCH(1,(AL성적Data!A:A=DB!A87)*(AL성적Data!AC:AC="WA"),0))=0,"",INDEX(AL성적Data!Q:Q,MATCH(1,(AL성적Data!A:A=DB!A87)*(AL성적Data!AC:AC="WA"),0))),"")</f>
        <v/>
      </c>
      <c r="X87" s="137" t="str">
        <f t="array" ref="X87">IFERROR(IF(INDEX(AL성적Data!R:R,MATCH(1,(AL성적Data!A:A=DB!A87)*(AL성적Data!AC:AC="WA"),0))=0,"",INDEX(AL성적Data!R:R,MATCH(1,(AL성적Data!A:A=DB!A87)*(AL성적Data!AC:AC="WA"),0))),"")</f>
        <v/>
      </c>
      <c r="Y87" s="137" t="str">
        <f t="array" ref="Y87">IFERROR(IF(INDEX(AL성적Data!S:S,MATCH(1,(AL성적Data!A:A=DB!A87)*(AL성적Data!AC:AC="WA"),0))=0,"",INDEX(AL성적Data!S:S,MATCH(1,(AL성적Data!A:A=DB!A87)*(AL성적Data!AC:AC="WA"),0))),"")</f>
        <v/>
      </c>
      <c r="Z87" s="137"/>
      <c r="AA87" s="137"/>
      <c r="AB87" s="137"/>
      <c r="AC87" s="137"/>
      <c r="AD87" s="139"/>
      <c r="AE87" s="150" t="str">
        <f>IFERROR(HYPERLINK(AX87,AE$1),"")</f>
        <v>성적서_에너지</v>
      </c>
      <c r="AF87" s="151" t="str">
        <f>IFERROR(HYPERLINK(AY87,AF$1),"")</f>
        <v/>
      </c>
      <c r="AG87" s="151" t="str">
        <f>IFERROR(HYPERLINK(AZ87,AG$1),"")</f>
        <v/>
      </c>
      <c r="AH87" s="135"/>
      <c r="AI87" s="135"/>
      <c r="AJ87" s="135"/>
      <c r="AK87" s="135"/>
      <c r="AL87" s="152"/>
      <c r="AM87" s="140" t="str">
        <f>IFERROR(IF(BG87="","",HYPERLINK(BG87,AM$1)),"")</f>
        <v>도면_단면dwg</v>
      </c>
      <c r="AN87" s="140" t="str">
        <f>IFERROR(IF(BH87="","",HYPERLINK(BH87,AN$1)),"")</f>
        <v/>
      </c>
      <c r="AO87" s="140" t="str">
        <f>IFERROR(IF(BI87="","",HYPERLINK(BI87,AO$1)),"")</f>
        <v/>
      </c>
      <c r="AP87" s="140" t="str">
        <f>IFERROR(IF(BJ87="","",HYPERLINK(BJ87,AP$1)),"")</f>
        <v/>
      </c>
      <c r="AQ87" s="140" t="str">
        <f>IFERROR(IF(BK87="","",HYPERLINK(BK87,AQ$1)),"")</f>
        <v/>
      </c>
      <c r="AR87" s="140" t="str">
        <f>IFERROR(IF(BL87="","",HYPERLINK(BL87,AR$1)),"")</f>
        <v/>
      </c>
      <c r="AS87" s="140" t="str">
        <f>IFERROR(IF(BM87="","",HYPERLINK(BM87,AS$1)),"")</f>
        <v/>
      </c>
      <c r="AT87" s="140" t="str">
        <f>IFERROR(IF(BN87="","",HYPERLINK(BN87,AT$1)),"")</f>
        <v/>
      </c>
      <c r="AU87" s="141" t="str">
        <f>IFERROR(IF(BO87="","",HYPERLINK(BO87,AU$1)),"")</f>
        <v/>
      </c>
      <c r="AV87" s="140" t="str">
        <f>IFERROR(IF(BP87="","",HYPERLINK(BP87,AV$1)),"")</f>
        <v/>
      </c>
      <c r="AX87" s="130" t="str">
        <f t="array" ref="AX87">INDEX(AL성적Data!AF:AF,MATCH(1,(AL성적Data!A:A=DB!A87)*(AL성적Data!AC:AC="TW"),0))</f>
        <v>http://www.lxhausys.co.kr/popup/rn/download/downloadPopup.jsp?from=alwindow&amp;uu=/upload/alwindow/data/TW-LC-W500-R9-T-644GEMG2A5.pdf</v>
      </c>
      <c r="AY87" s="130" t="e">
        <f t="array" ref="AY87">INDEX(AL성적Data!AF:AF,MATCH(1,(AL성적Data!A:A=DB!A87)*(AL성적Data!AC:AC="TA"),0))</f>
        <v>#N/A</v>
      </c>
      <c r="AZ87" s="130" t="e">
        <f t="array" ref="AZ87">INDEX(AL성적Data!AF:AF,MATCH(1,(AL성적Data!A:A=DB!A87)*(AL성적Data!AC:AC="WA"),0))</f>
        <v>#N/A</v>
      </c>
      <c r="BA87" s="130"/>
      <c r="BB87" s="130"/>
      <c r="BC87" s="130" t="e">
        <f>INDEX(AL성적Data!AF:AF,MATCH(1,(AL성적Data!A:A=DB!A87)*(AL성적Data!AC:AC="DA2"),0))</f>
        <v>#N/A</v>
      </c>
      <c r="BD87" s="130"/>
      <c r="BE87" s="130"/>
      <c r="BF87" s="130"/>
      <c r="BG87" s="135" t="str">
        <f>IF(VLOOKUP($C87,AL제품Data!$A$2:$AL$200,28,0)="","",VLOOKUP($C87,AL제품Data!$A$2:$AL$200,28,0))</f>
        <v>http://www.lxhausys.co.kr/popup/rn/download/downloadPopup.jsp?from=alwindow&amp;uu=/upload/alwindow/data/LC-W500-R9-T_SEC.dwg</v>
      </c>
      <c r="BH87" s="135"/>
      <c r="BI87" s="135" t="str">
        <f>IF(VLOOKUP($C87,AL제품Data!$A$2:$AL$100,30,0)="","",VLOOKUP($C87,AL제품Data!$A$2:$AL$100,30,0))</f>
        <v/>
      </c>
      <c r="BJ87" s="135"/>
      <c r="BK87" s="135"/>
      <c r="BL87" s="135"/>
      <c r="BM87" s="135"/>
      <c r="BN87" s="135"/>
      <c r="BO87" s="135" t="str">
        <f>IF(VLOOKUP($C87,AL제품Data!$A$2:$AL$100,36,0)="","",VLOOKUP($C87,AL제품Data!$A$2:$AL$100,36,0))</f>
        <v/>
      </c>
      <c r="BP87" s="135"/>
      <c r="BQ87" s="135" t="str">
        <f>IF(VLOOKUP($C87,AL제품Data!$A$2:$AL$100,38,0)="","",VLOOKUP($C87,AL제품Data!$A$2:$AL$100,38,0))</f>
        <v/>
      </c>
      <c r="BR87" s="130"/>
      <c r="BS87" s="130"/>
    </row>
    <row r="88" spans="1:71" s="112" customFormat="1" ht="20.25" customHeight="1" thickBot="1">
      <c r="A88" s="130" t="s">
        <v>1063</v>
      </c>
      <c r="B88" s="158" t="str">
        <f t="shared" si="0"/>
        <v>1</v>
      </c>
      <c r="C88" s="132" t="s">
        <v>1050</v>
      </c>
      <c r="D88" s="133" t="str">
        <f>VLOOKUP($C88,AL제품Data!$A$2:$K$117,2,0)</f>
        <v>AL-PVC</v>
      </c>
      <c r="E88" s="133" t="str">
        <f>VLOOKUP($C88,AL제품Data!$A$2:$K$300,3,0)</f>
        <v>실내면,발코니면</v>
      </c>
      <c r="F88" s="133" t="str">
        <f>VLOOKUP($C88,AL제품Data!$A$2:$K$300,4,0)</f>
        <v>Lift &amp; Slide(기능성미서기)</v>
      </c>
      <c r="G88" s="133" t="str">
        <f>VLOOKUP($C88,AL제품Data!$A$2:$K$300,5,0)</f>
        <v>시스템창</v>
      </c>
      <c r="H88" s="133" t="str">
        <f>VLOOKUP($C88,AL제품Data!$A$2:$K$300,6,0)</f>
        <v>LONCHEL W500 R9</v>
      </c>
      <c r="I88" s="133" t="str">
        <f>VLOOKUP($C88,AL제품Data!$A$2:$K$300,7,0)</f>
        <v>론첼 W500 R9</v>
      </c>
      <c r="J88" s="133" t="str">
        <f>VLOOKUP($C88,AL제품Data!$A$2:$K$300,8,0)</f>
        <v>LS이중창</v>
      </c>
      <c r="K88" s="133">
        <f>VLOOKUP($C88,AL제품Data!$A$2:$K$300,9,0)</f>
        <v>273</v>
      </c>
      <c r="L88" s="133" t="str">
        <f>VLOOKUP($C88,AL제품Data!$A$2:$K$300,10,0)</f>
        <v>입면분할가능</v>
      </c>
      <c r="M88" s="133" t="str">
        <f>VLOOKUP($C88,AL제품Data!$A$2:$K$300,11,0)</f>
        <v>특판전용</v>
      </c>
      <c r="N88" s="134" t="str">
        <f>IFERROR(VLOOKUP($C88,AL제품Data!$A$2:$K$117,12,0),"")</f>
        <v/>
      </c>
      <c r="O88" s="130" t="str">
        <f>IF(VLOOKUP($A88,AL성적Data!$A$2:$AB$309,7,0)=0,"",VLOOKUP($A88,AL성적Data!$A$2:$AB$309,7,0))</f>
        <v>22mm(5일반+12공기+5수퍼로이)</v>
      </c>
      <c r="P88" s="135" t="str">
        <f>IF(VLOOKUP($A88,AL성적Data!$A$2:$AB$309,8,0)=0,"",VLOOKUP($A88,AL성적Data!$A$2:$AB$309,8,0))</f>
        <v>27.76mm(5일반+0.76접합+5일반+12공기+5수퍼로이)</v>
      </c>
      <c r="Q88" s="135" t="str">
        <f>IF(VLOOKUP($A88,AL성적Data!$A$2:$AB$309,9,0)=0,"",VLOOKUP($A88,AL성적Data!$A$2:$AB$309,9,0))</f>
        <v>22mm(5일반+12아르곤+5수퍼로이)</v>
      </c>
      <c r="R88" s="136" t="str">
        <f>IF(VLOOKUP($A88,AL성적Data!$A$2:$AB$309,10,0)=0,"",VLOOKUP($A88,AL성적Data!$A$2:$AB$309,10,0))</f>
        <v/>
      </c>
      <c r="S88" s="137" t="str">
        <f t="array" ref="S88">IFERROR(INDEX(AL성적Data!K:K,MATCH(1,(AL성적Data!A:A=DB!A88)*(AL성적Data!AC:AC="TW"),0)),"")</f>
        <v>1등급</v>
      </c>
      <c r="T88" s="138">
        <f t="array" ref="T88">IFERROR(INDEX(AL성적Data!M:M,MATCH(1,(AL성적Data!A:A=DB!A88)*(AL성적Data!AC:AC="TW"),0)),"")</f>
        <v>0.83</v>
      </c>
      <c r="U88" s="137">
        <f t="array" ref="U88">IFERROR(INDEX(AL성적Data!N:N,MATCH(1,(AL성적Data!A:A=DB!A88)*(AL성적Data!AC:AC="TW"),0)),"")</f>
        <v>0.8</v>
      </c>
      <c r="V88" s="137" t="str">
        <f t="array" ref="V88">IFERROR(INDEX(AL성적Data!O:O,MATCH(1,(AL성적Data!A:A=DB!A88)*(AL성적Data!AC:AC="TA"),0)),"")</f>
        <v/>
      </c>
      <c r="W88" s="137" t="str">
        <f t="array" ref="W88">IFERROR(IF(INDEX(AL성적Data!Q:Q,MATCH(1,(AL성적Data!A:A=DB!A88)*(AL성적Data!AC:AC="WA"),0))=0,"",INDEX(AL성적Data!Q:Q,MATCH(1,(AL성적Data!A:A=DB!A88)*(AL성적Data!AC:AC="WA"),0))),"")</f>
        <v/>
      </c>
      <c r="X88" s="137" t="str">
        <f t="array" ref="X88">IFERROR(IF(INDEX(AL성적Data!R:R,MATCH(1,(AL성적Data!A:A=DB!A88)*(AL성적Data!AC:AC="WA"),0))=0,"",INDEX(AL성적Data!R:R,MATCH(1,(AL성적Data!A:A=DB!A88)*(AL성적Data!AC:AC="WA"),0))),"")</f>
        <v/>
      </c>
      <c r="Y88" s="137" t="str">
        <f t="array" ref="Y88">IFERROR(IF(INDEX(AL성적Data!S:S,MATCH(1,(AL성적Data!A:A=DB!A88)*(AL성적Data!AC:AC="WA"),0))=0,"",INDEX(AL성적Data!S:S,MATCH(1,(AL성적Data!A:A=DB!A88)*(AL성적Data!AC:AC="WA"),0))),"")</f>
        <v/>
      </c>
      <c r="Z88" s="137"/>
      <c r="AA88" s="137"/>
      <c r="AB88" s="137"/>
      <c r="AC88" s="137"/>
      <c r="AD88" s="139"/>
      <c r="AE88" s="150" t="str">
        <f>IFERROR(HYPERLINK(AX88,AE$1),"")</f>
        <v>성적서_에너지</v>
      </c>
      <c r="AF88" s="151" t="str">
        <f>IFERROR(HYPERLINK(AY88,AF$1),"")</f>
        <v/>
      </c>
      <c r="AG88" s="151" t="str">
        <f>IFERROR(HYPERLINK(AZ88,AG$1),"")</f>
        <v/>
      </c>
      <c r="AH88" s="135"/>
      <c r="AI88" s="135"/>
      <c r="AJ88" s="135"/>
      <c r="AK88" s="135"/>
      <c r="AL88" s="152"/>
      <c r="AM88" s="140" t="str">
        <f>IFERROR(IF(BG88="","",HYPERLINK(BG88,AM$1)),"")</f>
        <v>도면_단면dwg</v>
      </c>
      <c r="AN88" s="140" t="str">
        <f>IFERROR(IF(BH88="","",HYPERLINK(BH88,AN$1)),"")</f>
        <v/>
      </c>
      <c r="AO88" s="140" t="str">
        <f>IFERROR(IF(BI88="","",HYPERLINK(BI88,AO$1)),"")</f>
        <v/>
      </c>
      <c r="AP88" s="140" t="str">
        <f>IFERROR(IF(BJ88="","",HYPERLINK(BJ88,AP$1)),"")</f>
        <v/>
      </c>
      <c r="AQ88" s="140" t="str">
        <f>IFERROR(IF(BK88="","",HYPERLINK(BK88,AQ$1)),"")</f>
        <v/>
      </c>
      <c r="AR88" s="140" t="str">
        <f>IFERROR(IF(BL88="","",HYPERLINK(BL88,AR$1)),"")</f>
        <v/>
      </c>
      <c r="AS88" s="140" t="str">
        <f>IFERROR(IF(BM88="","",HYPERLINK(BM88,AS$1)),"")</f>
        <v/>
      </c>
      <c r="AT88" s="140" t="str">
        <f>IFERROR(IF(BN88="","",HYPERLINK(BN88,AT$1)),"")</f>
        <v/>
      </c>
      <c r="AU88" s="141" t="str">
        <f>IFERROR(IF(BO88="","",HYPERLINK(BO88,AU$1)),"")</f>
        <v/>
      </c>
      <c r="AV88" s="140" t="str">
        <f>IFERROR(IF(BP88="","",HYPERLINK(BP88,AV$1)),"")</f>
        <v/>
      </c>
      <c r="AX88" s="130" t="str">
        <f t="array" ref="AX88">INDEX(AL성적Data!AF:AF,MATCH(1,(AL성적Data!A:A=DB!A88)*(AL성적Data!AC:AC="TW"),0))</f>
        <v>http://www.lxhausys.co.kr/popup/rn/download/downloadPopup.jsp?from=alwindow&amp;uu=/upload/alwindow/data/TW-LC-W500-R9-T-622SSMS1R5.pdf</v>
      </c>
      <c r="AY88" s="130" t="e">
        <f t="array" ref="AY88">INDEX(AL성적Data!AF:AF,MATCH(1,(AL성적Data!A:A=DB!A88)*(AL성적Data!AC:AC="TA"),0))</f>
        <v>#N/A</v>
      </c>
      <c r="AZ88" s="130" t="e">
        <f t="array" ref="AZ88">INDEX(AL성적Data!AF:AF,MATCH(1,(AL성적Data!A:A=DB!A88)*(AL성적Data!AC:AC="WA"),0))</f>
        <v>#N/A</v>
      </c>
      <c r="BA88" s="130"/>
      <c r="BB88" s="130"/>
      <c r="BC88" s="130" t="e">
        <f>INDEX(AL성적Data!AF:AF,MATCH(1,(AL성적Data!A:A=DB!A88)*(AL성적Data!AC:AC="DA2"),0))</f>
        <v>#N/A</v>
      </c>
      <c r="BD88" s="130"/>
      <c r="BE88" s="130"/>
      <c r="BF88" s="130"/>
      <c r="BG88" s="135" t="str">
        <f>IF(VLOOKUP($C88,AL제품Data!$A$2:$AL$200,28,0)="","",VLOOKUP($C88,AL제품Data!$A$2:$AL$200,28,0))</f>
        <v>http://www.lxhausys.co.kr/popup/rn/download/downloadPopup.jsp?from=alwindow&amp;uu=/upload/alwindow/data/LC-W500-R9-T_SEC.dwg</v>
      </c>
      <c r="BH88" s="135"/>
      <c r="BI88" s="135" t="str">
        <f>IF(VLOOKUP($C88,AL제품Data!$A$2:$AL$100,30,0)="","",VLOOKUP($C88,AL제품Data!$A$2:$AL$100,30,0))</f>
        <v/>
      </c>
      <c r="BJ88" s="135"/>
      <c r="BK88" s="135"/>
      <c r="BL88" s="135"/>
      <c r="BM88" s="135"/>
      <c r="BN88" s="135"/>
      <c r="BO88" s="135" t="str">
        <f>IF(VLOOKUP($C88,AL제품Data!$A$2:$AL$100,36,0)="","",VLOOKUP($C88,AL제품Data!$A$2:$AL$100,36,0))</f>
        <v/>
      </c>
      <c r="BP88" s="135"/>
      <c r="BQ88" s="135" t="str">
        <f>IF(VLOOKUP($C88,AL제품Data!$A$2:$AL$100,38,0)="","",VLOOKUP($C88,AL제품Data!$A$2:$AL$100,38,0))</f>
        <v/>
      </c>
      <c r="BR88" s="130"/>
      <c r="BS88" s="130"/>
    </row>
    <row r="89" spans="1:71" s="112" customFormat="1" ht="20.25" customHeight="1" thickBot="1">
      <c r="A89" s="130" t="s">
        <v>1066</v>
      </c>
      <c r="B89" s="158" t="str">
        <f t="shared" si="0"/>
        <v>2</v>
      </c>
      <c r="C89" s="132" t="s">
        <v>1050</v>
      </c>
      <c r="D89" s="133" t="str">
        <f>VLOOKUP($C89,AL제품Data!$A$2:$K$117,2,0)</f>
        <v>AL-PVC</v>
      </c>
      <c r="E89" s="133" t="str">
        <f>VLOOKUP($C89,AL제품Data!$A$2:$K$300,3,0)</f>
        <v>실내면,발코니면</v>
      </c>
      <c r="F89" s="133" t="str">
        <f>VLOOKUP($C89,AL제품Data!$A$2:$K$300,4,0)</f>
        <v>Lift &amp; Slide(기능성미서기)</v>
      </c>
      <c r="G89" s="133" t="str">
        <f>VLOOKUP($C89,AL제품Data!$A$2:$K$300,5,0)</f>
        <v>시스템창</v>
      </c>
      <c r="H89" s="133" t="str">
        <f>VLOOKUP($C89,AL제품Data!$A$2:$K$300,6,0)</f>
        <v>LONCHEL W500 R9</v>
      </c>
      <c r="I89" s="133" t="str">
        <f>VLOOKUP($C89,AL제품Data!$A$2:$K$300,7,0)</f>
        <v>론첼 W500 R9</v>
      </c>
      <c r="J89" s="133" t="str">
        <f>VLOOKUP($C89,AL제품Data!$A$2:$K$300,8,0)</f>
        <v>LS이중창</v>
      </c>
      <c r="K89" s="133">
        <f>VLOOKUP($C89,AL제품Data!$A$2:$K$300,9,0)</f>
        <v>273</v>
      </c>
      <c r="L89" s="133" t="str">
        <f>VLOOKUP($C89,AL제품Data!$A$2:$K$300,10,0)</f>
        <v>입면분할가능</v>
      </c>
      <c r="M89" s="133" t="str">
        <f>VLOOKUP($C89,AL제품Data!$A$2:$K$300,11,0)</f>
        <v>특판전용</v>
      </c>
      <c r="N89" s="134" t="str">
        <f>IFERROR(VLOOKUP($C89,AL제품Data!$A$2:$K$117,12,0),"")</f>
        <v/>
      </c>
      <c r="O89" s="130" t="str">
        <f>IF(VLOOKUP($A89,AL성적Data!$A$2:$AB$309,7,0)=0,"",VLOOKUP($A89,AL성적Data!$A$2:$AB$309,7,0))</f>
        <v>22mm(5일반+12공기+5수퍼로이)</v>
      </c>
      <c r="P89" s="135" t="str">
        <f>IF(VLOOKUP($A89,AL성적Data!$A$2:$AB$309,8,0)=0,"",VLOOKUP($A89,AL성적Data!$A$2:$AB$309,8,0))</f>
        <v>27.76mm(5일반+0.76접합+5일반+12공기+5수퍼로이)</v>
      </c>
      <c r="Q89" s="135" t="str">
        <f>IF(VLOOKUP($A89,AL성적Data!$A$2:$AB$309,9,0)=0,"",VLOOKUP($A89,AL성적Data!$A$2:$AB$309,9,0))</f>
        <v>22mm(5일반+12아르곤+5수퍼로이)</v>
      </c>
      <c r="R89" s="136" t="str">
        <f>IF(VLOOKUP($A89,AL성적Data!$A$2:$AB$309,10,0)=0,"",VLOOKUP($A89,AL성적Data!$A$2:$AB$309,10,0))</f>
        <v/>
      </c>
      <c r="S89" s="137" t="str">
        <f t="array" ref="S89">IFERROR(INDEX(AL성적Data!K:K,MATCH(1,(AL성적Data!A:A=DB!A89)*(AL성적Data!AC:AC="TW"),0)),"")</f>
        <v/>
      </c>
      <c r="T89" s="138" t="str">
        <f t="array" ref="T89">IFERROR(INDEX(AL성적Data!M:M,MATCH(1,(AL성적Data!A:A=DB!A89)*(AL성적Data!AC:AC="TW"),0)),"")</f>
        <v/>
      </c>
      <c r="U89" s="137" t="str">
        <f t="array" ref="U89">IFERROR(INDEX(AL성적Data!N:N,MATCH(1,(AL성적Data!A:A=DB!A89)*(AL성적Data!AC:AC="TW"),0)),"")</f>
        <v/>
      </c>
      <c r="V89" s="137" t="str">
        <f t="array" ref="V89">IFERROR(INDEX(AL성적Data!O:O,MATCH(1,(AL성적Data!A:A=DB!A89)*(AL성적Data!AC:AC="TA"),0)),"")</f>
        <v/>
      </c>
      <c r="W89" s="137" t="str">
        <f t="array" ref="W89">IFERROR(IF(INDEX(AL성적Data!Q:Q,MATCH(1,(AL성적Data!A:A=DB!A89)*(AL성적Data!AC:AC="WA"),0))=0,"",INDEX(AL성적Data!Q:Q,MATCH(1,(AL성적Data!A:A=DB!A89)*(AL성적Data!AC:AC="WA"),0))),"")</f>
        <v/>
      </c>
      <c r="X89" s="137" t="str">
        <f t="array" ref="X89">IFERROR(IF(INDEX(AL성적Data!R:R,MATCH(1,(AL성적Data!A:A=DB!A89)*(AL성적Data!AC:AC="WA"),0))=0,"",INDEX(AL성적Data!R:R,MATCH(1,(AL성적Data!A:A=DB!A89)*(AL성적Data!AC:AC="WA"),0))),"")</f>
        <v>50등급</v>
      </c>
      <c r="Y89" s="137" t="str">
        <f t="array" ref="Y89">IFERROR(IF(INDEX(AL성적Data!S:S,MATCH(1,(AL성적Data!A:A=DB!A89)*(AL성적Data!AC:AC="WA"),0))=0,"",INDEX(AL성적Data!S:S,MATCH(1,(AL성적Data!A:A=DB!A89)*(AL성적Data!AC:AC="WA"),0))),"")</f>
        <v>400등급</v>
      </c>
      <c r="Z89" s="137"/>
      <c r="AA89" s="137"/>
      <c r="AB89" s="137"/>
      <c r="AC89" s="137"/>
      <c r="AD89" s="139"/>
      <c r="AE89" s="150" t="str">
        <f>IFERROR(HYPERLINK(AX89,AE$1),"")</f>
        <v/>
      </c>
      <c r="AF89" s="151" t="str">
        <f>IFERROR(HYPERLINK(AY89,AF$1),"")</f>
        <v/>
      </c>
      <c r="AG89" s="151" t="str">
        <f>IFERROR(HYPERLINK(AZ89,AG$1),"")</f>
        <v>성적서_역학</v>
      </c>
      <c r="AH89" s="135"/>
      <c r="AI89" s="135"/>
      <c r="AJ89" s="135"/>
      <c r="AK89" s="135"/>
      <c r="AL89" s="152"/>
      <c r="AM89" s="140" t="str">
        <f>IFERROR(IF(BG89="","",HYPERLINK(BG89,AM$1)),"")</f>
        <v>도면_단면dwg</v>
      </c>
      <c r="AN89" s="140" t="str">
        <f>IFERROR(IF(BH89="","",HYPERLINK(BH89,AN$1)),"")</f>
        <v/>
      </c>
      <c r="AO89" s="140" t="str">
        <f>IFERROR(IF(BI89="","",HYPERLINK(BI89,AO$1)),"")</f>
        <v/>
      </c>
      <c r="AP89" s="140" t="str">
        <f>IFERROR(IF(BJ89="","",HYPERLINK(BJ89,AP$1)),"")</f>
        <v/>
      </c>
      <c r="AQ89" s="140" t="str">
        <f>IFERROR(IF(BK89="","",HYPERLINK(BK89,AQ$1)),"")</f>
        <v/>
      </c>
      <c r="AR89" s="140" t="str">
        <f>IFERROR(IF(BL89="","",HYPERLINK(BL89,AR$1)),"")</f>
        <v/>
      </c>
      <c r="AS89" s="140" t="str">
        <f>IFERROR(IF(BM89="","",HYPERLINK(BM89,AS$1)),"")</f>
        <v/>
      </c>
      <c r="AT89" s="140" t="str">
        <f>IFERROR(IF(BN89="","",HYPERLINK(BN89,AT$1)),"")</f>
        <v/>
      </c>
      <c r="AU89" s="141" t="str">
        <f>IFERROR(IF(BO89="","",HYPERLINK(BO89,AU$1)),"")</f>
        <v/>
      </c>
      <c r="AV89" s="140" t="str">
        <f>IFERROR(IF(BP89="","",HYPERLINK(BP89,AV$1)),"")</f>
        <v/>
      </c>
      <c r="AX89" s="130" t="e">
        <f t="array" ref="AX89">INDEX(AL성적Data!AF:AF,MATCH(1,(AL성적Data!A:A=DB!A89)*(AL성적Data!AC:AC="TW"),0))</f>
        <v>#N/A</v>
      </c>
      <c r="AY89" s="130" t="e">
        <f t="array" ref="AY89">INDEX(AL성적Data!AF:AF,MATCH(1,(AL성적Data!A:A=DB!A89)*(AL성적Data!AC:AC="TA"),0))</f>
        <v>#N/A</v>
      </c>
      <c r="AZ89" s="130" t="str">
        <f t="array" ref="AZ89">INDEX(AL성적Data!AF:AF,MATCH(1,(AL성적Data!A:A=DB!A89)*(AL성적Data!AC:AC="WA"),0))</f>
        <v>http://www.lxhausys.co.kr/popup/rn/download/downloadPopup.jsp?from=alwindow&amp;uu=/upload/alwindow/data/WA-LC-W500-R9-T-622SSMS1R5.pdf</v>
      </c>
      <c r="BA89" s="130"/>
      <c r="BB89" s="130"/>
      <c r="BC89" s="130" t="e">
        <f>INDEX(AL성적Data!AF:AF,MATCH(1,(AL성적Data!A:A=DB!A89)*(AL성적Data!AC:AC="DA2"),0))</f>
        <v>#N/A</v>
      </c>
      <c r="BD89" s="130"/>
      <c r="BE89" s="130"/>
      <c r="BF89" s="130"/>
      <c r="BG89" s="135" t="str">
        <f>IF(VLOOKUP($C89,AL제품Data!$A$2:$AL$200,28,0)="","",VLOOKUP($C89,AL제품Data!$A$2:$AL$200,28,0))</f>
        <v>http://www.lxhausys.co.kr/popup/rn/download/downloadPopup.jsp?from=alwindow&amp;uu=/upload/alwindow/data/LC-W500-R9-T_SEC.dwg</v>
      </c>
      <c r="BH89" s="135"/>
      <c r="BI89" s="135" t="str">
        <f>IF(VLOOKUP($C89,AL제품Data!$A$2:$AL$100,30,0)="","",VLOOKUP($C89,AL제품Data!$A$2:$AL$100,30,0))</f>
        <v/>
      </c>
      <c r="BJ89" s="135"/>
      <c r="BK89" s="135"/>
      <c r="BL89" s="135"/>
      <c r="BM89" s="135"/>
      <c r="BN89" s="135"/>
      <c r="BO89" s="135" t="str">
        <f>IF(VLOOKUP($C89,AL제품Data!$A$2:$AL$100,36,0)="","",VLOOKUP($C89,AL제품Data!$A$2:$AL$100,36,0))</f>
        <v/>
      </c>
      <c r="BP89" s="135"/>
      <c r="BQ89" s="135" t="str">
        <f>IF(VLOOKUP($C89,AL제품Data!$A$2:$AL$100,38,0)="","",VLOOKUP($C89,AL제품Data!$A$2:$AL$100,38,0))</f>
        <v/>
      </c>
      <c r="BR89" s="130"/>
      <c r="BS89" s="130"/>
    </row>
    <row r="90" spans="1:71" s="112" customFormat="1" ht="20.25" customHeight="1" thickBot="1">
      <c r="A90" s="130" t="s">
        <v>1067</v>
      </c>
      <c r="B90" s="158" t="str">
        <f t="shared" si="0"/>
        <v>3</v>
      </c>
      <c r="C90" s="132" t="s">
        <v>1050</v>
      </c>
      <c r="D90" s="133" t="str">
        <f>VLOOKUP($C90,AL제품Data!$A$2:$K$117,2,0)</f>
        <v>AL-PVC</v>
      </c>
      <c r="E90" s="133" t="str">
        <f>VLOOKUP($C90,AL제품Data!$A$2:$K$300,3,0)</f>
        <v>실내면,발코니면</v>
      </c>
      <c r="F90" s="133" t="str">
        <f>VLOOKUP($C90,AL제품Data!$A$2:$K$300,4,0)</f>
        <v>Lift &amp; Slide(기능성미서기)</v>
      </c>
      <c r="G90" s="133" t="str">
        <f>VLOOKUP($C90,AL제품Data!$A$2:$K$300,5,0)</f>
        <v>시스템창</v>
      </c>
      <c r="H90" s="133" t="str">
        <f>VLOOKUP($C90,AL제품Data!$A$2:$K$300,6,0)</f>
        <v>LONCHEL W500 R9</v>
      </c>
      <c r="I90" s="133" t="str">
        <f>VLOOKUP($C90,AL제품Data!$A$2:$K$300,7,0)</f>
        <v>론첼 W500 R9</v>
      </c>
      <c r="J90" s="133" t="str">
        <f>VLOOKUP($C90,AL제품Data!$A$2:$K$300,8,0)</f>
        <v>LS이중창</v>
      </c>
      <c r="K90" s="133">
        <f>VLOOKUP($C90,AL제품Data!$A$2:$K$300,9,0)</f>
        <v>273</v>
      </c>
      <c r="L90" s="133" t="str">
        <f>VLOOKUP($C90,AL제품Data!$A$2:$K$300,10,0)</f>
        <v>입면분할가능</v>
      </c>
      <c r="M90" s="133" t="str">
        <f>VLOOKUP($C90,AL제품Data!$A$2:$K$300,11,0)</f>
        <v>특판전용</v>
      </c>
      <c r="N90" s="134" t="str">
        <f>IFERROR(VLOOKUP($C90,AL제품Data!$A$2:$K$117,12,0),"")</f>
        <v/>
      </c>
      <c r="O90" s="130" t="str">
        <f>IF(VLOOKUP($A90,AL성적Data!$A$2:$AB$309,7,0)=0,"",VLOOKUP($A90,AL성적Data!$A$2:$AB$309,7,0))</f>
        <v>22mm(5일반+12공기+5수퍼로이)</v>
      </c>
      <c r="P90" s="135" t="str">
        <f>IF(VLOOKUP($A90,AL성적Data!$A$2:$AB$309,8,0)=0,"",VLOOKUP($A90,AL성적Data!$A$2:$AB$309,8,0))</f>
        <v>27.76mm(5일반+0.76접합+5일반+12공기+5수퍼로이)</v>
      </c>
      <c r="Q90" s="135" t="str">
        <f>IF(VLOOKUP($A90,AL성적Data!$A$2:$AB$309,9,0)=0,"",VLOOKUP($A90,AL성적Data!$A$2:$AB$309,9,0))</f>
        <v>22mm(5일반+12아르곤+5수퍼로이)</v>
      </c>
      <c r="R90" s="136" t="str">
        <f>IF(VLOOKUP($A90,AL성적Data!$A$2:$AB$309,10,0)=0,"",VLOOKUP($A90,AL성적Data!$A$2:$AB$309,10,0))</f>
        <v/>
      </c>
      <c r="S90" s="137" t="str">
        <f t="array" ref="S90">IFERROR(INDEX(AL성적Data!K:K,MATCH(1,(AL성적Data!A:A=DB!A90)*(AL성적Data!AC:AC="TW"),0)),"")</f>
        <v/>
      </c>
      <c r="T90" s="138" t="str">
        <f t="array" ref="T90">IFERROR(INDEX(AL성적Data!M:M,MATCH(1,(AL성적Data!A:A=DB!A90)*(AL성적Data!AC:AC="TW"),0)),"")</f>
        <v/>
      </c>
      <c r="U90" s="137" t="str">
        <f t="array" ref="U90">IFERROR(INDEX(AL성적Data!N:N,MATCH(1,(AL성적Data!A:A=DB!A90)*(AL성적Data!AC:AC="TW"),0)),"")</f>
        <v/>
      </c>
      <c r="V90" s="137" t="str">
        <f t="array" ref="V90">IFERROR(INDEX(AL성적Data!O:O,MATCH(1,(AL성적Data!A:A=DB!A90)*(AL성적Data!AC:AC="TA"),0)),"")</f>
        <v/>
      </c>
      <c r="W90" s="137" t="str">
        <f t="array" ref="W90">IFERROR(IF(INDEX(AL성적Data!Q:Q,MATCH(1,(AL성적Data!A:A=DB!A90)*(AL성적Data!AC:AC="WA"),0))=0,"",INDEX(AL성적Data!Q:Q,MATCH(1,(AL성적Data!A:A=DB!A90)*(AL성적Data!AC:AC="WA"),0))),"")</f>
        <v/>
      </c>
      <c r="X90" s="137" t="str">
        <f t="array" ref="X90">IFERROR(IF(INDEX(AL성적Data!R:R,MATCH(1,(AL성적Data!A:A=DB!A90)*(AL성적Data!AC:AC="WA"),0))=0,"",INDEX(AL성적Data!R:R,MATCH(1,(AL성적Data!A:A=DB!A90)*(AL성적Data!AC:AC="WA"),0))),"")</f>
        <v/>
      </c>
      <c r="Y90" s="137" t="str">
        <f t="array" ref="Y90">IFERROR(IF(INDEX(AL성적Data!S:S,MATCH(1,(AL성적Data!A:A=DB!A90)*(AL성적Data!AC:AC="WA"),0))=0,"",INDEX(AL성적Data!S:S,MATCH(1,(AL성적Data!A:A=DB!A90)*(AL성적Data!AC:AC="WA"),0))),"")</f>
        <v/>
      </c>
      <c r="Z90" s="137"/>
      <c r="AA90" s="137"/>
      <c r="AB90" s="137"/>
      <c r="AC90" s="137"/>
      <c r="AD90" s="139"/>
      <c r="AE90" s="150" t="str">
        <f>IFERROR(HYPERLINK(AX90,AE$1),"")</f>
        <v/>
      </c>
      <c r="AF90" s="151" t="str">
        <f>IFERROR(HYPERLINK(AY90,AF$1),"")</f>
        <v/>
      </c>
      <c r="AG90" s="151" t="str">
        <f>IFERROR(HYPERLINK(AZ90,AG$1),"")</f>
        <v/>
      </c>
      <c r="AH90" s="135"/>
      <c r="AI90" s="135"/>
      <c r="AJ90" s="135"/>
      <c r="AK90" s="135"/>
      <c r="AL90" s="152"/>
      <c r="AM90" s="140" t="str">
        <f>IFERROR(IF(BG90="","",HYPERLINK(BG90,AM$1)),"")</f>
        <v>도면_단면dwg</v>
      </c>
      <c r="AN90" s="140" t="str">
        <f>IFERROR(IF(BH90="","",HYPERLINK(BH90,AN$1)),"")</f>
        <v/>
      </c>
      <c r="AO90" s="140" t="str">
        <f>IFERROR(IF(BI90="","",HYPERLINK(BI90,AO$1)),"")</f>
        <v/>
      </c>
      <c r="AP90" s="140" t="str">
        <f>IFERROR(IF(BJ90="","",HYPERLINK(BJ90,AP$1)),"")</f>
        <v/>
      </c>
      <c r="AQ90" s="140" t="str">
        <f>IFERROR(IF(BK90="","",HYPERLINK(BK90,AQ$1)),"")</f>
        <v/>
      </c>
      <c r="AR90" s="140" t="str">
        <f>IFERROR(IF(BL90="","",HYPERLINK(BL90,AR$1)),"")</f>
        <v/>
      </c>
      <c r="AS90" s="140" t="str">
        <f>IFERROR(IF(BM90="","",HYPERLINK(BM90,AS$1)),"")</f>
        <v/>
      </c>
      <c r="AT90" s="140" t="str">
        <f>IFERROR(IF(BN90="","",HYPERLINK(BN90,AT$1)),"")</f>
        <v/>
      </c>
      <c r="AU90" s="141" t="str">
        <f>IFERROR(IF(BO90="","",HYPERLINK(BO90,AU$1)),"")</f>
        <v/>
      </c>
      <c r="AV90" s="140" t="str">
        <f>IFERROR(IF(BP90="","",HYPERLINK(BP90,AV$1)),"")</f>
        <v/>
      </c>
      <c r="AX90" s="130" t="e">
        <f t="array" ref="AX90">INDEX(AL성적Data!AF:AF,MATCH(1,(AL성적Data!A:A=DB!A90)*(AL성적Data!AC:AC="TW"),0))</f>
        <v>#N/A</v>
      </c>
      <c r="AY90" s="130" t="e">
        <f t="array" ref="AY90">INDEX(AL성적Data!AF:AF,MATCH(1,(AL성적Data!A:A=DB!A90)*(AL성적Data!AC:AC="TA"),0))</f>
        <v>#N/A</v>
      </c>
      <c r="AZ90" s="130" t="e">
        <f t="array" ref="AZ90">INDEX(AL성적Data!AF:AF,MATCH(1,(AL성적Data!A:A=DB!A90)*(AL성적Data!AC:AC="WA"),0))</f>
        <v>#N/A</v>
      </c>
      <c r="BA90" s="130"/>
      <c r="BB90" s="130"/>
      <c r="BC90" s="130" t="e">
        <f>INDEX(AL성적Data!AF:AF,MATCH(1,(AL성적Data!A:A=DB!A90)*(AL성적Data!AC:AC="DA2"),0))</f>
        <v>#N/A</v>
      </c>
      <c r="BD90" s="130"/>
      <c r="BE90" s="130"/>
      <c r="BF90" s="130"/>
      <c r="BG90" s="135" t="str">
        <f>IF(VLOOKUP($C90,AL제품Data!$A$2:$AL$200,28,0)="","",VLOOKUP($C90,AL제품Data!$A$2:$AL$200,28,0))</f>
        <v>http://www.lxhausys.co.kr/popup/rn/download/downloadPopup.jsp?from=alwindow&amp;uu=/upload/alwindow/data/LC-W500-R9-T_SEC.dwg</v>
      </c>
      <c r="BH90" s="135"/>
      <c r="BI90" s="135" t="str">
        <f>IF(VLOOKUP($C90,AL제품Data!$A$2:$AL$100,30,0)="","",VLOOKUP($C90,AL제품Data!$A$2:$AL$100,30,0))</f>
        <v/>
      </c>
      <c r="BJ90" s="135"/>
      <c r="BK90" s="135"/>
      <c r="BL90" s="135"/>
      <c r="BM90" s="135"/>
      <c r="BN90" s="135"/>
      <c r="BO90" s="135" t="str">
        <f>IF(VLOOKUP($C90,AL제품Data!$A$2:$AL$100,36,0)="","",VLOOKUP($C90,AL제품Data!$A$2:$AL$100,36,0))</f>
        <v/>
      </c>
      <c r="BP90" s="135"/>
      <c r="BQ90" s="135" t="str">
        <f>IF(VLOOKUP($C90,AL제품Data!$A$2:$AL$100,38,0)="","",VLOOKUP($C90,AL제품Data!$A$2:$AL$100,38,0))</f>
        <v/>
      </c>
      <c r="BR90" s="130"/>
      <c r="BS90" s="130"/>
    </row>
    <row r="91" spans="1:71" s="112" customFormat="1" ht="20.25" customHeight="1" thickBot="1">
      <c r="A91" s="130" t="s">
        <v>1071</v>
      </c>
      <c r="B91" s="158" t="str">
        <f t="shared" si="0"/>
        <v>1</v>
      </c>
      <c r="C91" s="132" t="s">
        <v>1050</v>
      </c>
      <c r="D91" s="133" t="str">
        <f>VLOOKUP($C91,AL제품Data!$A$2:$K$117,2,0)</f>
        <v>AL-PVC</v>
      </c>
      <c r="E91" s="133" t="str">
        <f>VLOOKUP($C91,AL제품Data!$A$2:$K$300,3,0)</f>
        <v>실내면,발코니면</v>
      </c>
      <c r="F91" s="133" t="str">
        <f>VLOOKUP($C91,AL제품Data!$A$2:$K$300,4,0)</f>
        <v>Lift &amp; Slide(기능성미서기)</v>
      </c>
      <c r="G91" s="133" t="str">
        <f>VLOOKUP($C91,AL제품Data!$A$2:$K$300,5,0)</f>
        <v>시스템창</v>
      </c>
      <c r="H91" s="133" t="str">
        <f>VLOOKUP($C91,AL제품Data!$A$2:$K$300,6,0)</f>
        <v>LONCHEL W500 R9</v>
      </c>
      <c r="I91" s="133" t="str">
        <f>VLOOKUP($C91,AL제품Data!$A$2:$K$300,7,0)</f>
        <v>론첼 W500 R9</v>
      </c>
      <c r="J91" s="133" t="str">
        <f>VLOOKUP($C91,AL제품Data!$A$2:$K$300,8,0)</f>
        <v>LS이중창</v>
      </c>
      <c r="K91" s="133">
        <f>VLOOKUP($C91,AL제품Data!$A$2:$K$300,9,0)</f>
        <v>273</v>
      </c>
      <c r="L91" s="133" t="str">
        <f>VLOOKUP($C91,AL제품Data!$A$2:$K$300,10,0)</f>
        <v>입면분할가능</v>
      </c>
      <c r="M91" s="133" t="str">
        <f>VLOOKUP($C91,AL제품Data!$A$2:$K$300,11,0)</f>
        <v>특판전용</v>
      </c>
      <c r="N91" s="134" t="str">
        <f>IFERROR(VLOOKUP($C91,AL제품Data!$A$2:$K$117,12,0),"")</f>
        <v/>
      </c>
      <c r="O91" s="130" t="str">
        <f>IF(VLOOKUP($A91,AL성적Data!$A$2:$AB$309,7,0)=0,"",VLOOKUP($A91,AL성적Data!$A$2:$AB$309,7,0))</f>
        <v>24mm(5일반+14공기+5일반)</v>
      </c>
      <c r="P91" s="135" t="str">
        <f>IF(VLOOKUP($A91,AL성적Data!$A$2:$AB$309,8,0)=0,"",VLOOKUP($A91,AL성적Data!$A$2:$AB$309,8,0))</f>
        <v>27.76mm(5일반+0.76접합+5일반+12공기+5수퍼로이)</v>
      </c>
      <c r="Q91" s="135" t="str">
        <f>IF(VLOOKUP($A91,AL성적Data!$A$2:$AB$309,9,0)=0,"",VLOOKUP($A91,AL성적Data!$A$2:$AB$309,9,0))</f>
        <v>24mm(5일반+14공기+5수퍼로이)</v>
      </c>
      <c r="R91" s="136" t="str">
        <f>IF(VLOOKUP($A91,AL성적Data!$A$2:$AB$309,10,0)=0,"",VLOOKUP($A91,AL성적Data!$A$2:$AB$309,10,0))</f>
        <v/>
      </c>
      <c r="S91" s="137" t="str">
        <f t="array" ref="S91">IFERROR(INDEX(AL성적Data!K:K,MATCH(1,(AL성적Data!A:A=DB!A91)*(AL성적Data!AC:AC="TW"),0)),"")</f>
        <v/>
      </c>
      <c r="T91" s="138" t="str">
        <f t="array" ref="T91">IFERROR(INDEX(AL성적Data!M:M,MATCH(1,(AL성적Data!A:A=DB!A91)*(AL성적Data!AC:AC="TW"),0)),"")</f>
        <v/>
      </c>
      <c r="U91" s="137" t="str">
        <f t="array" ref="U91">IFERROR(INDEX(AL성적Data!N:N,MATCH(1,(AL성적Data!A:A=DB!A91)*(AL성적Data!AC:AC="TW"),0)),"")</f>
        <v/>
      </c>
      <c r="V91" s="137" t="str">
        <f t="array" ref="V91">IFERROR(INDEX(AL성적Data!O:O,MATCH(1,(AL성적Data!A:A=DB!A91)*(AL성적Data!AC:AC="TA"),0)),"")</f>
        <v/>
      </c>
      <c r="W91" s="137" t="str">
        <f t="array" ref="W91">IFERROR(IF(INDEX(AL성적Data!Q:Q,MATCH(1,(AL성적Data!A:A=DB!A91)*(AL성적Data!AC:AC="WA"),0))=0,"",INDEX(AL성적Data!Q:Q,MATCH(1,(AL성적Data!A:A=DB!A91)*(AL성적Data!AC:AC="WA"),0))),"")</f>
        <v/>
      </c>
      <c r="X91" s="137" t="str">
        <f t="array" ref="X91">IFERROR(IF(INDEX(AL성적Data!R:R,MATCH(1,(AL성적Data!A:A=DB!A91)*(AL성적Data!AC:AC="WA"),0))=0,"",INDEX(AL성적Data!R:R,MATCH(1,(AL성적Data!A:A=DB!A91)*(AL성적Data!AC:AC="WA"),0))),"")</f>
        <v>50등급</v>
      </c>
      <c r="Y91" s="137" t="str">
        <f t="array" ref="Y91">IFERROR(IF(INDEX(AL성적Data!S:S,MATCH(1,(AL성적Data!A:A=DB!A91)*(AL성적Data!AC:AC="WA"),0))=0,"",INDEX(AL성적Data!S:S,MATCH(1,(AL성적Data!A:A=DB!A91)*(AL성적Data!AC:AC="WA"),0))),"")</f>
        <v>400등급</v>
      </c>
      <c r="Z91" s="137"/>
      <c r="AA91" s="137"/>
      <c r="AB91" s="137"/>
      <c r="AC91" s="137"/>
      <c r="AD91" s="139"/>
      <c r="AE91" s="150" t="str">
        <f>IFERROR(HYPERLINK(AX91,AE$1),"")</f>
        <v/>
      </c>
      <c r="AF91" s="151" t="str">
        <f>IFERROR(HYPERLINK(AY91,AF$1),"")</f>
        <v/>
      </c>
      <c r="AG91" s="151" t="str">
        <f>IFERROR(HYPERLINK(AZ91,AG$1),"")</f>
        <v>성적서_역학</v>
      </c>
      <c r="AH91" s="135"/>
      <c r="AI91" s="135"/>
      <c r="AJ91" s="135"/>
      <c r="AK91" s="135"/>
      <c r="AL91" s="152"/>
      <c r="AM91" s="140" t="str">
        <f>IFERROR(IF(BG91="","",HYPERLINK(BG91,AM$1)),"")</f>
        <v>도면_단면dwg</v>
      </c>
      <c r="AN91" s="140" t="str">
        <f>IFERROR(IF(BH91="","",HYPERLINK(BH91,AN$1)),"")</f>
        <v/>
      </c>
      <c r="AO91" s="140" t="str">
        <f>IFERROR(IF(BI91="","",HYPERLINK(BI91,AO$1)),"")</f>
        <v/>
      </c>
      <c r="AP91" s="140" t="str">
        <f>IFERROR(IF(BJ91="","",HYPERLINK(BJ91,AP$1)),"")</f>
        <v/>
      </c>
      <c r="AQ91" s="140" t="str">
        <f>IFERROR(IF(BK91="","",HYPERLINK(BK91,AQ$1)),"")</f>
        <v/>
      </c>
      <c r="AR91" s="140" t="str">
        <f>IFERROR(IF(BL91="","",HYPERLINK(BL91,AR$1)),"")</f>
        <v/>
      </c>
      <c r="AS91" s="140" t="str">
        <f>IFERROR(IF(BM91="","",HYPERLINK(BM91,AS$1)),"")</f>
        <v/>
      </c>
      <c r="AT91" s="140" t="str">
        <f>IFERROR(IF(BN91="","",HYPERLINK(BN91,AT$1)),"")</f>
        <v/>
      </c>
      <c r="AU91" s="141" t="str">
        <f>IFERROR(IF(BO91="","",HYPERLINK(BO91,AU$1)),"")</f>
        <v/>
      </c>
      <c r="AV91" s="140" t="str">
        <f>IFERROR(IF(BP91="","",HYPERLINK(BP91,AV$1)),"")</f>
        <v/>
      </c>
      <c r="AX91" s="130" t="e">
        <f t="array" ref="AX91">INDEX(AL성적Data!AF:AF,MATCH(1,(AL성적Data!A:A=DB!A91)*(AL성적Data!AC:AC="TW"),0))</f>
        <v>#N/A</v>
      </c>
      <c r="AY91" s="130" t="e">
        <f t="array" ref="AY91">INDEX(AL성적Data!AF:AF,MATCH(1,(AL성적Data!A:A=DB!A91)*(AL성적Data!AC:AC="TA"),0))</f>
        <v>#N/A</v>
      </c>
      <c r="AZ91" s="130" t="str">
        <f t="array" ref="AZ91">INDEX(AL성적Data!AF:AF,MATCH(1,(AL성적Data!A:A=DB!A91)*(AL성적Data!AC:AC="WA"),0))</f>
        <v>http://www.lxhausys.co.kr/popup/rn/download/downloadPopup.jsp?from=alwindow&amp;uu=/upload/alwindow/data/WA-LC-W500-R9-T-644GGMG2A5.pdf</v>
      </c>
      <c r="BA91" s="130"/>
      <c r="BB91" s="130"/>
      <c r="BC91" s="130" t="e">
        <f>INDEX(AL성적Data!AF:AF,MATCH(1,(AL성적Data!A:A=DB!A91)*(AL성적Data!AC:AC="DA2"),0))</f>
        <v>#N/A</v>
      </c>
      <c r="BD91" s="130"/>
      <c r="BE91" s="130"/>
      <c r="BF91" s="130"/>
      <c r="BG91" s="135" t="str">
        <f>IF(VLOOKUP($C91,AL제품Data!$A$2:$AL$200,28,0)="","",VLOOKUP($C91,AL제품Data!$A$2:$AL$200,28,0))</f>
        <v>http://www.lxhausys.co.kr/popup/rn/download/downloadPopup.jsp?from=alwindow&amp;uu=/upload/alwindow/data/LC-W500-R9-T_SEC.dwg</v>
      </c>
      <c r="BH91" s="135"/>
      <c r="BI91" s="135" t="str">
        <f>IF(VLOOKUP($C91,AL제품Data!$A$2:$AL$100,30,0)="","",VLOOKUP($C91,AL제품Data!$A$2:$AL$100,30,0))</f>
        <v/>
      </c>
      <c r="BJ91" s="135"/>
      <c r="BK91" s="135"/>
      <c r="BL91" s="135"/>
      <c r="BM91" s="135"/>
      <c r="BN91" s="135"/>
      <c r="BO91" s="135" t="str">
        <f>IF(VLOOKUP($C91,AL제품Data!$A$2:$AL$100,36,0)="","",VLOOKUP($C91,AL제품Data!$A$2:$AL$100,36,0))</f>
        <v/>
      </c>
      <c r="BP91" s="135"/>
      <c r="BQ91" s="135" t="str">
        <f>IF(VLOOKUP($C91,AL제품Data!$A$2:$AL$100,38,0)="","",VLOOKUP($C91,AL제품Data!$A$2:$AL$100,38,0))</f>
        <v/>
      </c>
      <c r="BR91" s="130"/>
      <c r="BS91" s="130"/>
    </row>
    <row r="92" spans="1:71" s="112" customFormat="1" ht="20.25" customHeight="1" thickBot="1">
      <c r="A92" s="130" t="s">
        <v>1080</v>
      </c>
      <c r="B92" s="158" t="str">
        <f t="shared" si="0"/>
        <v>1</v>
      </c>
      <c r="C92" s="132" t="s">
        <v>1072</v>
      </c>
      <c r="D92" s="133" t="str">
        <f>VLOOKUP($C92,AL제품Data!$A$2:$K$117,2,0)</f>
        <v>AL-PVC</v>
      </c>
      <c r="E92" s="133" t="str">
        <f>VLOOKUP($C92,AL제품Data!$A$2:$K$300,3,0)</f>
        <v>실내면,발코니면</v>
      </c>
      <c r="F92" s="133" t="str">
        <f>VLOOKUP($C92,AL제품Data!$A$2:$K$300,4,0)</f>
        <v>Lift &amp; Slide(기능성미서기)</v>
      </c>
      <c r="G92" s="133" t="str">
        <f>VLOOKUP($C92,AL제품Data!$A$2:$K$300,5,0)</f>
        <v>시스템창</v>
      </c>
      <c r="H92" s="133" t="str">
        <f>VLOOKUP($C92,AL제품Data!$A$2:$K$300,6,0)</f>
        <v>LONCHEL W400 N9</v>
      </c>
      <c r="I92" s="133" t="str">
        <f>VLOOKUP($C92,AL제품Data!$A$2:$K$300,7,0)</f>
        <v>론첼 W400 N9</v>
      </c>
      <c r="J92" s="133" t="str">
        <f>VLOOKUP($C92,AL제품Data!$A$2:$K$300,8,0)</f>
        <v>LS이중창</v>
      </c>
      <c r="K92" s="133">
        <f>VLOOKUP($C92,AL제품Data!$A$2:$K$300,9,0)</f>
        <v>270</v>
      </c>
      <c r="L92" s="133" t="str">
        <f>VLOOKUP($C92,AL제품Data!$A$2:$K$300,10,0)</f>
        <v>FULL창</v>
      </c>
      <c r="M92" s="133" t="str">
        <f>VLOOKUP($C92,AL제품Data!$A$2:$K$300,11,0)</f>
        <v>특판전용</v>
      </c>
      <c r="N92" s="134" t="str">
        <f>IFERROR(VLOOKUP($C92,AL제품Data!$A$2:$K$117,12,0),"")</f>
        <v/>
      </c>
      <c r="O92" s="130" t="str">
        <f>IF(VLOOKUP($A92,AL성적Data!$A$2:$AB$309,7,0)=0,"",VLOOKUP($A92,AL성적Data!$A$2:$AB$309,7,0))</f>
        <v>27.76mm(5울트라더블로이+12크립톤+10.76접합)</v>
      </c>
      <c r="P92" s="135" t="str">
        <f>IF(VLOOKUP($A92,AL성적Data!$A$2:$AB$309,8,0)=0,"",VLOOKUP($A92,AL성적Data!$A$2:$AB$309,8,0))</f>
        <v/>
      </c>
      <c r="Q92" s="135" t="str">
        <f>IF(VLOOKUP($A92,AL성적Data!$A$2:$AB$309,9,0)=0,"",VLOOKUP($A92,AL성적Data!$A$2:$AB$309,9,0))</f>
        <v>22mm(5일반+12크립톤+5수퍼로이)</v>
      </c>
      <c r="R92" s="136" t="str">
        <f>IF(VLOOKUP($A92,AL성적Data!$A$2:$AB$309,10,0)=0,"",VLOOKUP($A92,AL성적Data!$A$2:$AB$309,10,0))</f>
        <v/>
      </c>
      <c r="S92" s="137" t="str">
        <f t="array" ref="S92">IFERROR(INDEX(AL성적Data!K:K,MATCH(1,(AL성적Data!A:A=DB!A92)*(AL성적Data!AC:AC="TW"),0)),"")</f>
        <v>1등급</v>
      </c>
      <c r="T92" s="138">
        <f t="array" ref="T92">IFERROR(INDEX(AL성적Data!M:M,MATCH(1,(AL성적Data!A:A=DB!A92)*(AL성적Data!AC:AC="TW"),0)),"")</f>
        <v>0.52200000000000002</v>
      </c>
      <c r="U92" s="137">
        <f t="array" ref="U92">IFERROR(INDEX(AL성적Data!N:N,MATCH(1,(AL성적Data!A:A=DB!A92)*(AL성적Data!AC:AC="TW"),0)),"")</f>
        <v>0.81</v>
      </c>
      <c r="V92" s="137" t="str">
        <f t="array" ref="V92">IFERROR(INDEX(AL성적Data!O:O,MATCH(1,(AL성적Data!A:A=DB!A92)*(AL성적Data!AC:AC="TA"),0)),"")</f>
        <v/>
      </c>
      <c r="W92" s="137" t="str">
        <f t="array" ref="W92">IFERROR(IF(INDEX(AL성적Data!Q:Q,MATCH(1,(AL성적Data!A:A=DB!A92)*(AL성적Data!AC:AC="WA"),0))=0,"",INDEX(AL성적Data!Q:Q,MATCH(1,(AL성적Data!A:A=DB!A92)*(AL성적Data!AC:AC="WA"),0))),"")</f>
        <v/>
      </c>
      <c r="X92" s="137" t="str">
        <f t="array" ref="X92">IFERROR(IF(INDEX(AL성적Data!R:R,MATCH(1,(AL성적Data!A:A=DB!A92)*(AL성적Data!AC:AC="WA"),0))=0,"",INDEX(AL성적Data!R:R,MATCH(1,(AL성적Data!A:A=DB!A92)*(AL성적Data!AC:AC="WA"),0))),"")</f>
        <v/>
      </c>
      <c r="Y92" s="137" t="str">
        <f t="array" ref="Y92">IFERROR(IF(INDEX(AL성적Data!S:S,MATCH(1,(AL성적Data!A:A=DB!A92)*(AL성적Data!AC:AC="WA"),0))=0,"",INDEX(AL성적Data!S:S,MATCH(1,(AL성적Data!A:A=DB!A92)*(AL성적Data!AC:AC="WA"),0))),"")</f>
        <v/>
      </c>
      <c r="Z92" s="137"/>
      <c r="AA92" s="137"/>
      <c r="AB92" s="137"/>
      <c r="AC92" s="137"/>
      <c r="AD92" s="139"/>
      <c r="AE92" s="150" t="str">
        <f>IFERROR(HYPERLINK(AX92,AE$1),"")</f>
        <v>성적서_에너지</v>
      </c>
      <c r="AF92" s="151" t="str">
        <f>IFERROR(HYPERLINK(AY92,AF$1),"")</f>
        <v/>
      </c>
      <c r="AG92" s="151" t="str">
        <f>IFERROR(HYPERLINK(AZ92,AG$1),"")</f>
        <v/>
      </c>
      <c r="AH92" s="135"/>
      <c r="AI92" s="135"/>
      <c r="AJ92" s="135"/>
      <c r="AK92" s="135"/>
      <c r="AL92" s="152"/>
      <c r="AM92" s="140" t="str">
        <f>IFERROR(IF(BG92="","",HYPERLINK(BG92,AM$1)),"")</f>
        <v>도면_단면dwg</v>
      </c>
      <c r="AN92" s="140" t="str">
        <f>IFERROR(IF(BH92="","",HYPERLINK(BH92,AN$1)),"")</f>
        <v/>
      </c>
      <c r="AO92" s="140" t="str">
        <f>IFERROR(IF(BI92="","",HYPERLINK(BI92,AO$1)),"")</f>
        <v/>
      </c>
      <c r="AP92" s="140" t="str">
        <f>IFERROR(IF(BJ92="","",HYPERLINK(BJ92,AP$1)),"")</f>
        <v/>
      </c>
      <c r="AQ92" s="140" t="str">
        <f>IFERROR(IF(BK92="","",HYPERLINK(BK92,AQ$1)),"")</f>
        <v/>
      </c>
      <c r="AR92" s="140" t="str">
        <f>IFERROR(IF(BL92="","",HYPERLINK(BL92,AR$1)),"")</f>
        <v/>
      </c>
      <c r="AS92" s="140" t="str">
        <f>IFERROR(IF(BM92="","",HYPERLINK(BM92,AS$1)),"")</f>
        <v/>
      </c>
      <c r="AT92" s="140" t="str">
        <f>IFERROR(IF(BN92="","",HYPERLINK(BN92,AT$1)),"")</f>
        <v/>
      </c>
      <c r="AU92" s="141" t="str">
        <f>IFERROR(IF(BO92="","",HYPERLINK(BO92,AU$1)),"")</f>
        <v/>
      </c>
      <c r="AV92" s="140" t="str">
        <f>IFERROR(IF(BP92="","",HYPERLINK(BP92,AV$1)),"")</f>
        <v/>
      </c>
      <c r="AX92" s="130" t="str">
        <f t="array" ref="AX92">INDEX(AL성적Data!AF:AF,MATCH(1,(AL성적Data!A:A=DB!A92)*(AL성적Data!AC:AC="TW"),0))</f>
        <v>http://www.lxhausys.co.kr/popup/rn/download/downloadPopup.jsp?from=alwindow&amp;uu=/upload/alwindow/data/TW-LC-W400-N9-547RMRASS3K5.pdf</v>
      </c>
      <c r="AY92" s="130" t="e">
        <f t="array" ref="AY92">INDEX(AL성적Data!AF:AF,MATCH(1,(AL성적Data!A:A=DB!A92)*(AL성적Data!AC:AC="TA"),0))</f>
        <v>#N/A</v>
      </c>
      <c r="AZ92" s="130" t="e">
        <f t="array" ref="AZ92">INDEX(AL성적Data!AF:AF,MATCH(1,(AL성적Data!A:A=DB!A92)*(AL성적Data!AC:AC="WA"),0))</f>
        <v>#N/A</v>
      </c>
      <c r="BA92" s="130"/>
      <c r="BB92" s="130"/>
      <c r="BC92" s="130" t="e">
        <f>INDEX(AL성적Data!AF:AF,MATCH(1,(AL성적Data!A:A=DB!A92)*(AL성적Data!AC:AC="DA2"),0))</f>
        <v>#N/A</v>
      </c>
      <c r="BD92" s="130"/>
      <c r="BE92" s="130"/>
      <c r="BF92" s="130"/>
      <c r="BG92" s="135" t="str">
        <f>IF(VLOOKUP($C92,AL제품Data!$A$2:$AL$200,28,0)="","",VLOOKUP($C92,AL제품Data!$A$2:$AL$200,28,0))</f>
        <v>http://www.lxhausys.co.kr/popup/rn/download/downloadPopup.jsp?from=alwindow&amp;uu=/upload/alwindow/data/LC-W400-N9_SEC.dwg</v>
      </c>
      <c r="BH92" s="135"/>
      <c r="BI92" s="135" t="str">
        <f>IF(VLOOKUP($C92,AL제품Data!$A$2:$AL$100,30,0)="","",VLOOKUP($C92,AL제품Data!$A$2:$AL$100,30,0))</f>
        <v/>
      </c>
      <c r="BJ92" s="135"/>
      <c r="BK92" s="135"/>
      <c r="BL92" s="135"/>
      <c r="BM92" s="135"/>
      <c r="BN92" s="135"/>
      <c r="BO92" s="135" t="str">
        <f>IF(VLOOKUP($C92,AL제품Data!$A$2:$AL$100,36,0)="","",VLOOKUP($C92,AL제품Data!$A$2:$AL$100,36,0))</f>
        <v/>
      </c>
      <c r="BP92" s="135"/>
      <c r="BQ92" s="135" t="str">
        <f>IF(VLOOKUP($C92,AL제품Data!$A$2:$AL$100,38,0)="","",VLOOKUP($C92,AL제품Data!$A$2:$AL$100,38,0))</f>
        <v/>
      </c>
      <c r="BR92" s="130"/>
      <c r="BS92" s="130"/>
    </row>
    <row r="93" spans="1:71" s="112" customFormat="1" ht="20.25" customHeight="1" thickBot="1">
      <c r="A93" s="130" t="s">
        <v>1081</v>
      </c>
      <c r="B93" s="158" t="str">
        <f t="shared" si="0"/>
        <v>2</v>
      </c>
      <c r="C93" s="132" t="s">
        <v>1072</v>
      </c>
      <c r="D93" s="133" t="str">
        <f>VLOOKUP($C93,AL제품Data!$A$2:$K$117,2,0)</f>
        <v>AL-PVC</v>
      </c>
      <c r="E93" s="133" t="str">
        <f>VLOOKUP($C93,AL제품Data!$A$2:$K$300,3,0)</f>
        <v>실내면,발코니면</v>
      </c>
      <c r="F93" s="133" t="str">
        <f>VLOOKUP($C93,AL제품Data!$A$2:$K$300,4,0)</f>
        <v>Lift &amp; Slide(기능성미서기)</v>
      </c>
      <c r="G93" s="133" t="str">
        <f>VLOOKUP($C93,AL제품Data!$A$2:$K$300,5,0)</f>
        <v>시스템창</v>
      </c>
      <c r="H93" s="133" t="str">
        <f>VLOOKUP($C93,AL제품Data!$A$2:$K$300,6,0)</f>
        <v>LONCHEL W400 N9</v>
      </c>
      <c r="I93" s="133" t="str">
        <f>VLOOKUP($C93,AL제품Data!$A$2:$K$300,7,0)</f>
        <v>론첼 W400 N9</v>
      </c>
      <c r="J93" s="133" t="str">
        <f>VLOOKUP($C93,AL제품Data!$A$2:$K$300,8,0)</f>
        <v>LS이중창</v>
      </c>
      <c r="K93" s="133">
        <f>VLOOKUP($C93,AL제품Data!$A$2:$K$300,9,0)</f>
        <v>270</v>
      </c>
      <c r="L93" s="133" t="str">
        <f>VLOOKUP($C93,AL제품Data!$A$2:$K$300,10,0)</f>
        <v>FULL창</v>
      </c>
      <c r="M93" s="133" t="str">
        <f>VLOOKUP($C93,AL제품Data!$A$2:$K$300,11,0)</f>
        <v>특판전용</v>
      </c>
      <c r="N93" s="134" t="str">
        <f>IFERROR(VLOOKUP($C93,AL제품Data!$A$2:$K$117,12,0),"")</f>
        <v/>
      </c>
      <c r="O93" s="130" t="str">
        <f>IF(VLOOKUP($A93,AL성적Data!$A$2:$AB$309,7,0)=0,"",VLOOKUP($A93,AL성적Data!$A$2:$AB$309,7,0))</f>
        <v>27.76mm(5울트라더블로이+12크립톤+10.76접합)</v>
      </c>
      <c r="P93" s="135" t="str">
        <f>IF(VLOOKUP($A93,AL성적Data!$A$2:$AB$309,8,0)=0,"",VLOOKUP($A93,AL성적Data!$A$2:$AB$309,8,0))</f>
        <v/>
      </c>
      <c r="Q93" s="135" t="str">
        <f>IF(VLOOKUP($A93,AL성적Data!$A$2:$AB$309,9,0)=0,"",VLOOKUP($A93,AL성적Data!$A$2:$AB$309,9,0))</f>
        <v>22mm(5일반+12크립톤+5수퍼로이)</v>
      </c>
      <c r="R93" s="136" t="str">
        <f>IF(VLOOKUP($A93,AL성적Data!$A$2:$AB$309,10,0)=0,"",VLOOKUP($A93,AL성적Data!$A$2:$AB$309,10,0))</f>
        <v/>
      </c>
      <c r="S93" s="137" t="str">
        <f t="array" ref="S93">IFERROR(INDEX(AL성적Data!K:K,MATCH(1,(AL성적Data!A:A=DB!A93)*(AL성적Data!AC:AC="TW"),0)),"")</f>
        <v/>
      </c>
      <c r="T93" s="138" t="str">
        <f t="array" ref="T93">IFERROR(INDEX(AL성적Data!M:M,MATCH(1,(AL성적Data!A:A=DB!A93)*(AL성적Data!AC:AC="TW"),0)),"")</f>
        <v/>
      </c>
      <c r="U93" s="137" t="str">
        <f t="array" ref="U93">IFERROR(INDEX(AL성적Data!N:N,MATCH(1,(AL성적Data!A:A=DB!A93)*(AL성적Data!AC:AC="TW"),0)),"")</f>
        <v/>
      </c>
      <c r="V93" s="137" t="str">
        <f t="array" ref="V93">IFERROR(INDEX(AL성적Data!O:O,MATCH(1,(AL성적Data!A:A=DB!A93)*(AL성적Data!AC:AC="TA"),0)),"")</f>
        <v/>
      </c>
      <c r="W93" s="137" t="str">
        <f t="array" ref="W93">IFERROR(IF(INDEX(AL성적Data!Q:Q,MATCH(1,(AL성적Data!A:A=DB!A93)*(AL성적Data!AC:AC="WA"),0))=0,"",INDEX(AL성적Data!Q:Q,MATCH(1,(AL성적Data!A:A=DB!A93)*(AL성적Data!AC:AC="WA"),0))),"")</f>
        <v/>
      </c>
      <c r="X93" s="137" t="str">
        <f t="array" ref="X93">IFERROR(IF(INDEX(AL성적Data!R:R,MATCH(1,(AL성적Data!A:A=DB!A93)*(AL성적Data!AC:AC="WA"),0))=0,"",INDEX(AL성적Data!R:R,MATCH(1,(AL성적Data!A:A=DB!A93)*(AL성적Data!AC:AC="WA"),0))),"")</f>
        <v>50등급</v>
      </c>
      <c r="Y93" s="137" t="str">
        <f t="array" ref="Y93">IFERROR(IF(INDEX(AL성적Data!S:S,MATCH(1,(AL성적Data!A:A=DB!A93)*(AL성적Data!AC:AC="WA"),0))=0,"",INDEX(AL성적Data!S:S,MATCH(1,(AL성적Data!A:A=DB!A93)*(AL성적Data!AC:AC="WA"),0))),"")</f>
        <v>400등급</v>
      </c>
      <c r="Z93" s="137"/>
      <c r="AA93" s="137"/>
      <c r="AB93" s="137"/>
      <c r="AC93" s="137"/>
      <c r="AD93" s="139"/>
      <c r="AE93" s="150" t="str">
        <f>IFERROR(HYPERLINK(AX93,AE$1),"")</f>
        <v/>
      </c>
      <c r="AF93" s="151" t="str">
        <f>IFERROR(HYPERLINK(AY93,AF$1),"")</f>
        <v/>
      </c>
      <c r="AG93" s="151" t="str">
        <f>IFERROR(HYPERLINK(AZ93,AG$1),"")</f>
        <v>성적서_역학</v>
      </c>
      <c r="AH93" s="135"/>
      <c r="AI93" s="135"/>
      <c r="AJ93" s="135"/>
      <c r="AK93" s="135"/>
      <c r="AL93" s="152"/>
      <c r="AM93" s="140" t="str">
        <f>IFERROR(IF(BG93="","",HYPERLINK(BG93,AM$1)),"")</f>
        <v>도면_단면dwg</v>
      </c>
      <c r="AN93" s="140" t="str">
        <f>IFERROR(IF(BH93="","",HYPERLINK(BH93,AN$1)),"")</f>
        <v/>
      </c>
      <c r="AO93" s="140" t="str">
        <f>IFERROR(IF(BI93="","",HYPERLINK(BI93,AO$1)),"")</f>
        <v/>
      </c>
      <c r="AP93" s="140" t="str">
        <f>IFERROR(IF(BJ93="","",HYPERLINK(BJ93,AP$1)),"")</f>
        <v/>
      </c>
      <c r="AQ93" s="140" t="str">
        <f>IFERROR(IF(BK93="","",HYPERLINK(BK93,AQ$1)),"")</f>
        <v/>
      </c>
      <c r="AR93" s="140" t="str">
        <f>IFERROR(IF(BL93="","",HYPERLINK(BL93,AR$1)),"")</f>
        <v/>
      </c>
      <c r="AS93" s="140" t="str">
        <f>IFERROR(IF(BM93="","",HYPERLINK(BM93,AS$1)),"")</f>
        <v/>
      </c>
      <c r="AT93" s="140" t="str">
        <f>IFERROR(IF(BN93="","",HYPERLINK(BN93,AT$1)),"")</f>
        <v/>
      </c>
      <c r="AU93" s="141" t="str">
        <f>IFERROR(IF(BO93="","",HYPERLINK(BO93,AU$1)),"")</f>
        <v/>
      </c>
      <c r="AV93" s="140" t="str">
        <f>IFERROR(IF(BP93="","",HYPERLINK(BP93,AV$1)),"")</f>
        <v/>
      </c>
      <c r="AX93" s="130" t="e">
        <f t="array" ref="AX93">INDEX(AL성적Data!AF:AF,MATCH(1,(AL성적Data!A:A=DB!A93)*(AL성적Data!AC:AC="TW"),0))</f>
        <v>#N/A</v>
      </c>
      <c r="AY93" s="130" t="e">
        <f t="array" ref="AY93">INDEX(AL성적Data!AF:AF,MATCH(1,(AL성적Data!A:A=DB!A93)*(AL성적Data!AC:AC="TA"),0))</f>
        <v>#N/A</v>
      </c>
      <c r="AZ93" s="130" t="str">
        <f t="array" ref="AZ93">INDEX(AL성적Data!AF:AF,MATCH(1,(AL성적Data!A:A=DB!A93)*(AL성적Data!AC:AC="WA"),0))</f>
        <v>http://www.lxhausys.co.kr/popup/rn/download/downloadPopup.jsp?from=alwindow&amp;uu=/upload/alwindow/data/WA-LC-W400-N9-547RMRASS3K5.pdf</v>
      </c>
      <c r="BA93" s="130"/>
      <c r="BB93" s="130"/>
      <c r="BC93" s="130" t="e">
        <f>INDEX(AL성적Data!AF:AF,MATCH(1,(AL성적Data!A:A=DB!A93)*(AL성적Data!AC:AC="DA2"),0))</f>
        <v>#N/A</v>
      </c>
      <c r="BD93" s="130"/>
      <c r="BE93" s="130"/>
      <c r="BF93" s="130"/>
      <c r="BG93" s="135" t="str">
        <f>IF(VLOOKUP($C93,AL제품Data!$A$2:$AL$200,28,0)="","",VLOOKUP($C93,AL제품Data!$A$2:$AL$200,28,0))</f>
        <v>http://www.lxhausys.co.kr/popup/rn/download/downloadPopup.jsp?from=alwindow&amp;uu=/upload/alwindow/data/LC-W400-N9_SEC.dwg</v>
      </c>
      <c r="BH93" s="135"/>
      <c r="BI93" s="135" t="str">
        <f>IF(VLOOKUP($C93,AL제품Data!$A$2:$AL$100,30,0)="","",VLOOKUP($C93,AL제품Data!$A$2:$AL$100,30,0))</f>
        <v/>
      </c>
      <c r="BJ93" s="135"/>
      <c r="BK93" s="135"/>
      <c r="BL93" s="135"/>
      <c r="BM93" s="135"/>
      <c r="BN93" s="135"/>
      <c r="BO93" s="135" t="str">
        <f>IF(VLOOKUP($C93,AL제품Data!$A$2:$AL$100,36,0)="","",VLOOKUP($C93,AL제품Data!$A$2:$AL$100,36,0))</f>
        <v/>
      </c>
      <c r="BP93" s="135"/>
      <c r="BQ93" s="135" t="str">
        <f>IF(VLOOKUP($C93,AL제품Data!$A$2:$AL$100,38,0)="","",VLOOKUP($C93,AL제품Data!$A$2:$AL$100,38,0))</f>
        <v/>
      </c>
      <c r="BR93" s="130"/>
      <c r="BS93" s="130"/>
    </row>
    <row r="94" spans="1:71" s="112" customFormat="1" ht="20.25" customHeight="1" thickBot="1">
      <c r="A94" s="130" t="s">
        <v>1082</v>
      </c>
      <c r="B94" s="158" t="str">
        <f t="shared" si="0"/>
        <v>3</v>
      </c>
      <c r="C94" s="132" t="s">
        <v>1072</v>
      </c>
      <c r="D94" s="133" t="str">
        <f>VLOOKUP($C94,AL제품Data!$A$2:$K$117,2,0)</f>
        <v>AL-PVC</v>
      </c>
      <c r="E94" s="133" t="str">
        <f>VLOOKUP($C94,AL제품Data!$A$2:$K$300,3,0)</f>
        <v>실내면,발코니면</v>
      </c>
      <c r="F94" s="133" t="str">
        <f>VLOOKUP($C94,AL제품Data!$A$2:$K$300,4,0)</f>
        <v>Lift &amp; Slide(기능성미서기)</v>
      </c>
      <c r="G94" s="133" t="str">
        <f>VLOOKUP($C94,AL제품Data!$A$2:$K$300,5,0)</f>
        <v>시스템창</v>
      </c>
      <c r="H94" s="133" t="str">
        <f>VLOOKUP($C94,AL제품Data!$A$2:$K$300,6,0)</f>
        <v>LONCHEL W400 N9</v>
      </c>
      <c r="I94" s="133" t="str">
        <f>VLOOKUP($C94,AL제품Data!$A$2:$K$300,7,0)</f>
        <v>론첼 W400 N9</v>
      </c>
      <c r="J94" s="133" t="str">
        <f>VLOOKUP($C94,AL제품Data!$A$2:$K$300,8,0)</f>
        <v>LS이중창</v>
      </c>
      <c r="K94" s="133">
        <f>VLOOKUP($C94,AL제품Data!$A$2:$K$300,9,0)</f>
        <v>270</v>
      </c>
      <c r="L94" s="133" t="str">
        <f>VLOOKUP($C94,AL제품Data!$A$2:$K$300,10,0)</f>
        <v>FULL창</v>
      </c>
      <c r="M94" s="133" t="str">
        <f>VLOOKUP($C94,AL제품Data!$A$2:$K$300,11,0)</f>
        <v>특판전용</v>
      </c>
      <c r="N94" s="134" t="str">
        <f>IFERROR(VLOOKUP($C94,AL제품Data!$A$2:$K$117,12,0),"")</f>
        <v/>
      </c>
      <c r="O94" s="130" t="str">
        <f>IF(VLOOKUP($A94,AL성적Data!$A$2:$AB$309,7,0)=0,"",VLOOKUP($A94,AL성적Data!$A$2:$AB$309,7,0))</f>
        <v>27.76mm(5울트라더블로이+12크립톤+10.76접합)</v>
      </c>
      <c r="P94" s="135" t="str">
        <f>IF(VLOOKUP($A94,AL성적Data!$A$2:$AB$309,8,0)=0,"",VLOOKUP($A94,AL성적Data!$A$2:$AB$309,8,0))</f>
        <v/>
      </c>
      <c r="Q94" s="135" t="str">
        <f>IF(VLOOKUP($A94,AL성적Data!$A$2:$AB$309,9,0)=0,"",VLOOKUP($A94,AL성적Data!$A$2:$AB$309,9,0))</f>
        <v>22mm(5일반+12크립톤+5수퍼로이)</v>
      </c>
      <c r="R94" s="136" t="str">
        <f>IF(VLOOKUP($A94,AL성적Data!$A$2:$AB$309,10,0)=0,"",VLOOKUP($A94,AL성적Data!$A$2:$AB$309,10,0))</f>
        <v/>
      </c>
      <c r="S94" s="137" t="str">
        <f t="array" ref="S94">IFERROR(INDEX(AL성적Data!K:K,MATCH(1,(AL성적Data!A:A=DB!A94)*(AL성적Data!AC:AC="TW"),0)),"")</f>
        <v/>
      </c>
      <c r="T94" s="138" t="str">
        <f t="array" ref="T94">IFERROR(INDEX(AL성적Data!M:M,MATCH(1,(AL성적Data!A:A=DB!A94)*(AL성적Data!AC:AC="TW"),0)),"")</f>
        <v/>
      </c>
      <c r="U94" s="137" t="str">
        <f t="array" ref="U94">IFERROR(INDEX(AL성적Data!N:N,MATCH(1,(AL성적Data!A:A=DB!A94)*(AL성적Data!AC:AC="TW"),0)),"")</f>
        <v/>
      </c>
      <c r="V94" s="137" t="str">
        <f t="array" ref="V94">IFERROR(INDEX(AL성적Data!O:O,MATCH(1,(AL성적Data!A:A=DB!A94)*(AL성적Data!AC:AC="TA"),0)),"")</f>
        <v/>
      </c>
      <c r="W94" s="137" t="str">
        <f t="array" ref="W94">IFERROR(IF(INDEX(AL성적Data!Q:Q,MATCH(1,(AL성적Data!A:A=DB!A94)*(AL성적Data!AC:AC="WA"),0))=0,"",INDEX(AL성적Data!Q:Q,MATCH(1,(AL성적Data!A:A=DB!A94)*(AL성적Data!AC:AC="WA"),0))),"")</f>
        <v/>
      </c>
      <c r="X94" s="137" t="str">
        <f t="array" ref="X94">IFERROR(IF(INDEX(AL성적Data!R:R,MATCH(1,(AL성적Data!A:A=DB!A94)*(AL성적Data!AC:AC="WA"),0))=0,"",INDEX(AL성적Data!R:R,MATCH(1,(AL성적Data!A:A=DB!A94)*(AL성적Data!AC:AC="WA"),0))),"")</f>
        <v/>
      </c>
      <c r="Y94" s="137" t="str">
        <f t="array" ref="Y94">IFERROR(IF(INDEX(AL성적Data!S:S,MATCH(1,(AL성적Data!A:A=DB!A94)*(AL성적Data!AC:AC="WA"),0))=0,"",INDEX(AL성적Data!S:S,MATCH(1,(AL성적Data!A:A=DB!A94)*(AL성적Data!AC:AC="WA"),0))),"")</f>
        <v/>
      </c>
      <c r="Z94" s="137"/>
      <c r="AA94" s="137"/>
      <c r="AB94" s="137"/>
      <c r="AC94" s="137"/>
      <c r="AD94" s="139"/>
      <c r="AE94" s="150" t="str">
        <f>IFERROR(HYPERLINK(AX94,AE$1),"")</f>
        <v/>
      </c>
      <c r="AF94" s="151" t="str">
        <f>IFERROR(HYPERLINK(AY94,AF$1),"")</f>
        <v/>
      </c>
      <c r="AG94" s="151" t="str">
        <f>IFERROR(HYPERLINK(AZ94,AG$1),"")</f>
        <v/>
      </c>
      <c r="AH94" s="135"/>
      <c r="AI94" s="135"/>
      <c r="AJ94" s="135"/>
      <c r="AK94" s="135"/>
      <c r="AL94" s="152"/>
      <c r="AM94" s="140" t="str">
        <f>IFERROR(IF(BG94="","",HYPERLINK(BG94,AM$1)),"")</f>
        <v>도면_단면dwg</v>
      </c>
      <c r="AN94" s="140" t="str">
        <f>IFERROR(IF(BH94="","",HYPERLINK(BH94,AN$1)),"")</f>
        <v/>
      </c>
      <c r="AO94" s="140" t="str">
        <f>IFERROR(IF(BI94="","",HYPERLINK(BI94,AO$1)),"")</f>
        <v/>
      </c>
      <c r="AP94" s="140" t="str">
        <f>IFERROR(IF(BJ94="","",HYPERLINK(BJ94,AP$1)),"")</f>
        <v/>
      </c>
      <c r="AQ94" s="140" t="str">
        <f>IFERROR(IF(BK94="","",HYPERLINK(BK94,AQ$1)),"")</f>
        <v/>
      </c>
      <c r="AR94" s="140" t="str">
        <f>IFERROR(IF(BL94="","",HYPERLINK(BL94,AR$1)),"")</f>
        <v/>
      </c>
      <c r="AS94" s="140" t="str">
        <f>IFERROR(IF(BM94="","",HYPERLINK(BM94,AS$1)),"")</f>
        <v/>
      </c>
      <c r="AT94" s="140" t="str">
        <f>IFERROR(IF(BN94="","",HYPERLINK(BN94,AT$1)),"")</f>
        <v/>
      </c>
      <c r="AU94" s="141" t="str">
        <f>IFERROR(IF(BO94="","",HYPERLINK(BO94,AU$1)),"")</f>
        <v/>
      </c>
      <c r="AV94" s="140" t="str">
        <f>IFERROR(IF(BP94="","",HYPERLINK(BP94,AV$1)),"")</f>
        <v/>
      </c>
      <c r="AX94" s="130" t="e">
        <f t="array" ref="AX94">INDEX(AL성적Data!AF:AF,MATCH(1,(AL성적Data!A:A=DB!A94)*(AL성적Data!AC:AC="TW"),0))</f>
        <v>#N/A</v>
      </c>
      <c r="AY94" s="130" t="e">
        <f t="array" ref="AY94">INDEX(AL성적Data!AF:AF,MATCH(1,(AL성적Data!A:A=DB!A94)*(AL성적Data!AC:AC="TA"),0))</f>
        <v>#N/A</v>
      </c>
      <c r="AZ94" s="130" t="e">
        <f t="array" ref="AZ94">INDEX(AL성적Data!AF:AF,MATCH(1,(AL성적Data!A:A=DB!A94)*(AL성적Data!AC:AC="WA"),0))</f>
        <v>#N/A</v>
      </c>
      <c r="BA94" s="130"/>
      <c r="BB94" s="130"/>
      <c r="BC94" s="130" t="s">
        <v>1117</v>
      </c>
      <c r="BD94" s="130"/>
      <c r="BE94" s="130"/>
      <c r="BF94" s="130"/>
      <c r="BG94" s="135" t="str">
        <f>IF(VLOOKUP($C94,AL제품Data!$A$2:$AL$200,28,0)="","",VLOOKUP($C94,AL제품Data!$A$2:$AL$200,28,0))</f>
        <v>http://www.lxhausys.co.kr/popup/rn/download/downloadPopup.jsp?from=alwindow&amp;uu=/upload/alwindow/data/LC-W400-N9_SEC.dwg</v>
      </c>
      <c r="BH94" s="135"/>
      <c r="BI94" s="135" t="str">
        <f>IF(VLOOKUP($C94,AL제품Data!$A$2:$AL$100,30,0)="","",VLOOKUP($C94,AL제품Data!$A$2:$AL$100,30,0))</f>
        <v/>
      </c>
      <c r="BJ94" s="135"/>
      <c r="BK94" s="135"/>
      <c r="BL94" s="135"/>
      <c r="BM94" s="135"/>
      <c r="BN94" s="135"/>
      <c r="BO94" s="135" t="str">
        <f>IF(VLOOKUP($C94,AL제품Data!$A$2:$AL$100,36,0)="","",VLOOKUP($C94,AL제품Data!$A$2:$AL$100,36,0))</f>
        <v/>
      </c>
      <c r="BP94" s="135"/>
      <c r="BQ94" s="135" t="str">
        <f>IF(VLOOKUP($C94,AL제품Data!$A$2:$AL$100,38,0)="","",VLOOKUP($C94,AL제품Data!$A$2:$AL$100,38,0))</f>
        <v/>
      </c>
      <c r="BR94" s="130"/>
      <c r="BS94" s="130"/>
    </row>
    <row r="95" spans="1:71" s="112" customFormat="1" ht="20.25" customHeight="1" thickBot="1">
      <c r="A95" s="130" t="s">
        <v>1088</v>
      </c>
      <c r="B95" s="158" t="str">
        <f t="shared" si="0"/>
        <v>1</v>
      </c>
      <c r="C95" s="132" t="s">
        <v>1072</v>
      </c>
      <c r="D95" s="133" t="str">
        <f>VLOOKUP($C95,AL제품Data!$A$2:$K$117,2,0)</f>
        <v>AL-PVC</v>
      </c>
      <c r="E95" s="133" t="str">
        <f>VLOOKUP($C95,AL제품Data!$A$2:$K$300,3,0)</f>
        <v>실내면,발코니면</v>
      </c>
      <c r="F95" s="133" t="str">
        <f>VLOOKUP($C95,AL제품Data!$A$2:$K$300,4,0)</f>
        <v>Lift &amp; Slide(기능성미서기)</v>
      </c>
      <c r="G95" s="133" t="str">
        <f>VLOOKUP($C95,AL제품Data!$A$2:$K$300,5,0)</f>
        <v>시스템창</v>
      </c>
      <c r="H95" s="133" t="str">
        <f>VLOOKUP($C95,AL제품Data!$A$2:$K$300,6,0)</f>
        <v>LONCHEL W400 N9</v>
      </c>
      <c r="I95" s="133" t="str">
        <f>VLOOKUP($C95,AL제품Data!$A$2:$K$300,7,0)</f>
        <v>론첼 W400 N9</v>
      </c>
      <c r="J95" s="133" t="str">
        <f>VLOOKUP($C95,AL제품Data!$A$2:$K$300,8,0)</f>
        <v>LS이중창</v>
      </c>
      <c r="K95" s="133">
        <f>VLOOKUP($C95,AL제품Data!$A$2:$K$300,9,0)</f>
        <v>270</v>
      </c>
      <c r="L95" s="133" t="str">
        <f>VLOOKUP($C95,AL제품Data!$A$2:$K$300,10,0)</f>
        <v>FULL창</v>
      </c>
      <c r="M95" s="133" t="str">
        <f>VLOOKUP($C95,AL제품Data!$A$2:$K$300,11,0)</f>
        <v>특판전용</v>
      </c>
      <c r="N95" s="134" t="str">
        <f>IFERROR(VLOOKUP($C95,AL제품Data!$A$2:$K$117,12,0),"")</f>
        <v/>
      </c>
      <c r="O95" s="130" t="str">
        <f>IF(VLOOKUP($A95,AL성적Data!$A$2:$AB$309,7,0)=0,"",VLOOKUP($A95,AL성적Data!$A$2:$AB$309,7,0))</f>
        <v>22mm(5일반+12공기+5수퍼로이)</v>
      </c>
      <c r="P95" s="135" t="str">
        <f>IF(VLOOKUP($A95,AL성적Data!$A$2:$AB$309,8,0)=0,"",VLOOKUP($A95,AL성적Data!$A$2:$AB$309,8,0))</f>
        <v/>
      </c>
      <c r="Q95" s="135" t="str">
        <f>IF(VLOOKUP($A95,AL성적Data!$A$2:$AB$309,9,0)=0,"",VLOOKUP($A95,AL성적Data!$A$2:$AB$309,9,0))</f>
        <v>22mm(5일반+12아르곤+5수퍼로이)</v>
      </c>
      <c r="R95" s="136" t="str">
        <f>IF(VLOOKUP($A95,AL성적Data!$A$2:$AB$309,10,0)=0,"",VLOOKUP($A95,AL성적Data!$A$2:$AB$309,10,0))</f>
        <v/>
      </c>
      <c r="S95" s="137" t="str">
        <f t="array" ref="S95">IFERROR(INDEX(AL성적Data!K:K,MATCH(1,(AL성적Data!A:A=DB!A95)*(AL성적Data!AC:AC="TW"),0)),"")</f>
        <v>1등급</v>
      </c>
      <c r="T95" s="138">
        <f t="array" ref="T95">IFERROR(INDEX(AL성적Data!M:M,MATCH(1,(AL성적Data!A:A=DB!A95)*(AL성적Data!AC:AC="TW"),0)),"")</f>
        <v>0.79200000000000004</v>
      </c>
      <c r="U95" s="137">
        <f t="array" ref="U95">IFERROR(INDEX(AL성적Data!N:N,MATCH(1,(AL성적Data!A:A=DB!A95)*(AL성적Data!AC:AC="TW"),0)),"")</f>
        <v>0.8</v>
      </c>
      <c r="V95" s="137" t="str">
        <f t="array" ref="V95">IFERROR(INDEX(AL성적Data!O:O,MATCH(1,(AL성적Data!A:A=DB!A95)*(AL성적Data!AC:AC="TA"),0)),"")</f>
        <v/>
      </c>
      <c r="W95" s="137" t="str">
        <f t="array" ref="W95">IFERROR(IF(INDEX(AL성적Data!Q:Q,MATCH(1,(AL성적Data!A:A=DB!A95)*(AL성적Data!AC:AC="WA"),0))=0,"",INDEX(AL성적Data!Q:Q,MATCH(1,(AL성적Data!A:A=DB!A95)*(AL성적Data!AC:AC="WA"),0))),"")</f>
        <v/>
      </c>
      <c r="X95" s="137" t="str">
        <f t="array" ref="X95">IFERROR(IF(INDEX(AL성적Data!R:R,MATCH(1,(AL성적Data!A:A=DB!A95)*(AL성적Data!AC:AC="WA"),0))=0,"",INDEX(AL성적Data!R:R,MATCH(1,(AL성적Data!A:A=DB!A95)*(AL성적Data!AC:AC="WA"),0))),"")</f>
        <v/>
      </c>
      <c r="Y95" s="137" t="str">
        <f t="array" ref="Y95">IFERROR(IF(INDEX(AL성적Data!S:S,MATCH(1,(AL성적Data!A:A=DB!A95)*(AL성적Data!AC:AC="WA"),0))=0,"",INDEX(AL성적Data!S:S,MATCH(1,(AL성적Data!A:A=DB!A95)*(AL성적Data!AC:AC="WA"),0))),"")</f>
        <v/>
      </c>
      <c r="Z95" s="137"/>
      <c r="AA95" s="137"/>
      <c r="AB95" s="137"/>
      <c r="AC95" s="137"/>
      <c r="AD95" s="139"/>
      <c r="AE95" s="150" t="str">
        <f>IFERROR(HYPERLINK(AX95,AE$1),"")</f>
        <v>성적서_에너지</v>
      </c>
      <c r="AF95" s="151" t="str">
        <f>IFERROR(HYPERLINK(AY95,AF$1),"")</f>
        <v/>
      </c>
      <c r="AG95" s="151" t="str">
        <f>IFERROR(HYPERLINK(AZ95,AG$1),"")</f>
        <v/>
      </c>
      <c r="AH95" s="135"/>
      <c r="AI95" s="135"/>
      <c r="AJ95" s="135"/>
      <c r="AK95" s="135"/>
      <c r="AL95" s="152"/>
      <c r="AM95" s="140" t="str">
        <f>IFERROR(IF(BG95="","",HYPERLINK(BG95,AM$1)),"")</f>
        <v>도면_단면dwg</v>
      </c>
      <c r="AN95" s="140" t="str">
        <f>IFERROR(IF(BH95="","",HYPERLINK(BH95,AN$1)),"")</f>
        <v/>
      </c>
      <c r="AO95" s="140" t="str">
        <f>IFERROR(IF(BI95="","",HYPERLINK(BI95,AO$1)),"")</f>
        <v/>
      </c>
      <c r="AP95" s="140" t="str">
        <f>IFERROR(IF(BJ95="","",HYPERLINK(BJ95,AP$1)),"")</f>
        <v/>
      </c>
      <c r="AQ95" s="140" t="str">
        <f>IFERROR(IF(BK95="","",HYPERLINK(BK95,AQ$1)),"")</f>
        <v/>
      </c>
      <c r="AR95" s="140" t="str">
        <f>IFERROR(IF(BL95="","",HYPERLINK(BL95,AR$1)),"")</f>
        <v/>
      </c>
      <c r="AS95" s="140" t="str">
        <f>IFERROR(IF(BM95="","",HYPERLINK(BM95,AS$1)),"")</f>
        <v/>
      </c>
      <c r="AT95" s="140" t="str">
        <f>IFERROR(IF(BN95="","",HYPERLINK(BN95,AT$1)),"")</f>
        <v/>
      </c>
      <c r="AU95" s="141" t="str">
        <f>IFERROR(IF(BO95="","",HYPERLINK(BO95,AU$1)),"")</f>
        <v/>
      </c>
      <c r="AV95" s="140" t="str">
        <f>IFERROR(IF(BP95="","",HYPERLINK(BP95,AV$1)),"")</f>
        <v/>
      </c>
      <c r="AX95" s="130" t="str">
        <f t="array" ref="AX95">INDEX(AL성적Data!AF:AF,MATCH(1,(AL성적Data!A:A=DB!A95)*(AL성적Data!AC:AC="TW"),0))</f>
        <v>http://www.lxhausys.co.kr/popup/rn/download/downloadPopup.jsp?from=alwindow&amp;uu=/upload/alwindow/data/TW-LC-W400-N9-422MSGS1R5.pdf</v>
      </c>
      <c r="AY95" s="130" t="e">
        <f t="array" ref="AY95">INDEX(AL성적Data!AF:AF,MATCH(1,(AL성적Data!A:A=DB!A95)*(AL성적Data!AC:AC="TA"),0))</f>
        <v>#N/A</v>
      </c>
      <c r="AZ95" s="130" t="e">
        <f t="array" ref="AZ95">INDEX(AL성적Data!AF:AF,MATCH(1,(AL성적Data!A:A=DB!A95)*(AL성적Data!AC:AC="WA"),0))</f>
        <v>#N/A</v>
      </c>
      <c r="BA95" s="130"/>
      <c r="BB95" s="130"/>
      <c r="BC95" s="130" t="e">
        <f>INDEX(AL성적Data!AF:AF,MATCH(1,(AL성적Data!A:A=DB!A95)*(AL성적Data!AC:AC="DA2"),0))</f>
        <v>#N/A</v>
      </c>
      <c r="BD95" s="130"/>
      <c r="BE95" s="130"/>
      <c r="BF95" s="130"/>
      <c r="BG95" s="135" t="str">
        <f>IF(VLOOKUP($C95,AL제품Data!$A$2:$AL$200,28,0)="","",VLOOKUP($C95,AL제품Data!$A$2:$AL$200,28,0))</f>
        <v>http://www.lxhausys.co.kr/popup/rn/download/downloadPopup.jsp?from=alwindow&amp;uu=/upload/alwindow/data/LC-W400-N9_SEC.dwg</v>
      </c>
      <c r="BH95" s="135"/>
      <c r="BI95" s="135" t="str">
        <f>IF(VLOOKUP($C95,AL제품Data!$A$2:$AL$100,30,0)="","",VLOOKUP($C95,AL제품Data!$A$2:$AL$100,30,0))</f>
        <v/>
      </c>
      <c r="BJ95" s="135"/>
      <c r="BK95" s="135"/>
      <c r="BL95" s="135"/>
      <c r="BM95" s="135"/>
      <c r="BN95" s="135"/>
      <c r="BO95" s="135" t="str">
        <f>IF(VLOOKUP($C95,AL제품Data!$A$2:$AL$100,36,0)="","",VLOOKUP($C95,AL제품Data!$A$2:$AL$100,36,0))</f>
        <v/>
      </c>
      <c r="BP95" s="135"/>
      <c r="BQ95" s="135" t="str">
        <f>IF(VLOOKUP($C95,AL제품Data!$A$2:$AL$100,38,0)="","",VLOOKUP($C95,AL제품Data!$A$2:$AL$100,38,0))</f>
        <v/>
      </c>
      <c r="BR95" s="130"/>
      <c r="BS95" s="130"/>
    </row>
    <row r="96" spans="1:71" s="112" customFormat="1" ht="20.25" customHeight="1" thickBot="1">
      <c r="A96" s="130" t="s">
        <v>1089</v>
      </c>
      <c r="B96" s="158" t="str">
        <f t="shared" si="0"/>
        <v>2</v>
      </c>
      <c r="C96" s="132" t="s">
        <v>1072</v>
      </c>
      <c r="D96" s="133" t="str">
        <f>VLOOKUP($C96,AL제품Data!$A$2:$K$117,2,0)</f>
        <v>AL-PVC</v>
      </c>
      <c r="E96" s="133" t="str">
        <f>VLOOKUP($C96,AL제품Data!$A$2:$K$300,3,0)</f>
        <v>실내면,발코니면</v>
      </c>
      <c r="F96" s="133" t="str">
        <f>VLOOKUP($C96,AL제품Data!$A$2:$K$300,4,0)</f>
        <v>Lift &amp; Slide(기능성미서기)</v>
      </c>
      <c r="G96" s="133" t="str">
        <f>VLOOKUP($C96,AL제품Data!$A$2:$K$300,5,0)</f>
        <v>시스템창</v>
      </c>
      <c r="H96" s="133" t="str">
        <f>VLOOKUP($C96,AL제품Data!$A$2:$K$300,6,0)</f>
        <v>LONCHEL W400 N9</v>
      </c>
      <c r="I96" s="133" t="str">
        <f>VLOOKUP($C96,AL제품Data!$A$2:$K$300,7,0)</f>
        <v>론첼 W400 N9</v>
      </c>
      <c r="J96" s="133" t="str">
        <f>VLOOKUP($C96,AL제품Data!$A$2:$K$300,8,0)</f>
        <v>LS이중창</v>
      </c>
      <c r="K96" s="133">
        <f>VLOOKUP($C96,AL제품Data!$A$2:$K$300,9,0)</f>
        <v>270</v>
      </c>
      <c r="L96" s="133" t="str">
        <f>VLOOKUP($C96,AL제품Data!$A$2:$K$300,10,0)</f>
        <v>FULL창</v>
      </c>
      <c r="M96" s="133" t="str">
        <f>VLOOKUP($C96,AL제품Data!$A$2:$K$300,11,0)</f>
        <v>특판전용</v>
      </c>
      <c r="N96" s="134" t="str">
        <f>IFERROR(VLOOKUP($C96,AL제품Data!$A$2:$K$117,12,0),"")</f>
        <v/>
      </c>
      <c r="O96" s="130" t="str">
        <f>IF(VLOOKUP($A96,AL성적Data!$A$2:$AB$309,7,0)=0,"",VLOOKUP($A96,AL성적Data!$A$2:$AB$309,7,0))</f>
        <v>22mm(5일반+12공기+5수퍼로이)</v>
      </c>
      <c r="P96" s="135" t="str">
        <f>IF(VLOOKUP($A96,AL성적Data!$A$2:$AB$309,8,0)=0,"",VLOOKUP($A96,AL성적Data!$A$2:$AB$309,8,0))</f>
        <v/>
      </c>
      <c r="Q96" s="135" t="str">
        <f>IF(VLOOKUP($A96,AL성적Data!$A$2:$AB$309,9,0)=0,"",VLOOKUP($A96,AL성적Data!$A$2:$AB$309,9,0))</f>
        <v>22mm(5일반+12아르곤+5수퍼로이)</v>
      </c>
      <c r="R96" s="136" t="str">
        <f>IF(VLOOKUP($A96,AL성적Data!$A$2:$AB$309,10,0)=0,"",VLOOKUP($A96,AL성적Data!$A$2:$AB$309,10,0))</f>
        <v/>
      </c>
      <c r="S96" s="137" t="str">
        <f t="array" ref="S96">IFERROR(INDEX(AL성적Data!K:K,MATCH(1,(AL성적Data!A:A=DB!A96)*(AL성적Data!AC:AC="TW"),0)),"")</f>
        <v/>
      </c>
      <c r="T96" s="138" t="str">
        <f t="array" ref="T96">IFERROR(INDEX(AL성적Data!M:M,MATCH(1,(AL성적Data!A:A=DB!A96)*(AL성적Data!AC:AC="TW"),0)),"")</f>
        <v/>
      </c>
      <c r="U96" s="137" t="str">
        <f t="array" ref="U96">IFERROR(INDEX(AL성적Data!N:N,MATCH(1,(AL성적Data!A:A=DB!A96)*(AL성적Data!AC:AC="TW"),0)),"")</f>
        <v/>
      </c>
      <c r="V96" s="137" t="str">
        <f t="array" ref="V96">IFERROR(INDEX(AL성적Data!O:O,MATCH(1,(AL성적Data!A:A=DB!A96)*(AL성적Data!AC:AC="TA"),0)),"")</f>
        <v/>
      </c>
      <c r="W96" s="137" t="str">
        <f t="array" ref="W96">IFERROR(IF(INDEX(AL성적Data!Q:Q,MATCH(1,(AL성적Data!A:A=DB!A96)*(AL성적Data!AC:AC="WA"),0))=0,"",INDEX(AL성적Data!Q:Q,MATCH(1,(AL성적Data!A:A=DB!A96)*(AL성적Data!AC:AC="WA"),0))),"")</f>
        <v/>
      </c>
      <c r="X96" s="137" t="str">
        <f t="array" ref="X96">IFERROR(IF(INDEX(AL성적Data!R:R,MATCH(1,(AL성적Data!A:A=DB!A96)*(AL성적Data!AC:AC="WA"),0))=0,"",INDEX(AL성적Data!R:R,MATCH(1,(AL성적Data!A:A=DB!A96)*(AL성적Data!AC:AC="WA"),0))),"")</f>
        <v>50등급</v>
      </c>
      <c r="Y96" s="137" t="str">
        <f t="array" ref="Y96">IFERROR(IF(INDEX(AL성적Data!S:S,MATCH(1,(AL성적Data!A:A=DB!A96)*(AL성적Data!AC:AC="WA"),0))=0,"",INDEX(AL성적Data!S:S,MATCH(1,(AL성적Data!A:A=DB!A96)*(AL성적Data!AC:AC="WA"),0))),"")</f>
        <v>400등급</v>
      </c>
      <c r="Z96" s="137"/>
      <c r="AA96" s="137"/>
      <c r="AB96" s="137"/>
      <c r="AC96" s="137"/>
      <c r="AD96" s="139"/>
      <c r="AE96" s="150" t="str">
        <f>IFERROR(HYPERLINK(AX96,AE$1),"")</f>
        <v/>
      </c>
      <c r="AF96" s="151" t="str">
        <f>IFERROR(HYPERLINK(AY96,AF$1),"")</f>
        <v/>
      </c>
      <c r="AG96" s="151" t="str">
        <f>IFERROR(HYPERLINK(AZ96,AG$1),"")</f>
        <v>성적서_역학</v>
      </c>
      <c r="AH96" s="135"/>
      <c r="AI96" s="135"/>
      <c r="AJ96" s="135"/>
      <c r="AK96" s="135"/>
      <c r="AL96" s="152"/>
      <c r="AM96" s="140" t="str">
        <f>IFERROR(IF(BG96="","",HYPERLINK(BG96,AM$1)),"")</f>
        <v>도면_단면dwg</v>
      </c>
      <c r="AN96" s="140" t="str">
        <f>IFERROR(IF(BH96="","",HYPERLINK(BH96,AN$1)),"")</f>
        <v/>
      </c>
      <c r="AO96" s="140" t="str">
        <f>IFERROR(IF(BI96="","",HYPERLINK(BI96,AO$1)),"")</f>
        <v/>
      </c>
      <c r="AP96" s="140" t="str">
        <f>IFERROR(IF(BJ96="","",HYPERLINK(BJ96,AP$1)),"")</f>
        <v/>
      </c>
      <c r="AQ96" s="140" t="str">
        <f>IFERROR(IF(BK96="","",HYPERLINK(BK96,AQ$1)),"")</f>
        <v/>
      </c>
      <c r="AR96" s="140" t="str">
        <f>IFERROR(IF(BL96="","",HYPERLINK(BL96,AR$1)),"")</f>
        <v/>
      </c>
      <c r="AS96" s="140" t="str">
        <f>IFERROR(IF(BM96="","",HYPERLINK(BM96,AS$1)),"")</f>
        <v/>
      </c>
      <c r="AT96" s="140" t="str">
        <f>IFERROR(IF(BN96="","",HYPERLINK(BN96,AT$1)),"")</f>
        <v/>
      </c>
      <c r="AU96" s="141" t="str">
        <f>IFERROR(IF(BO96="","",HYPERLINK(BO96,AU$1)),"")</f>
        <v/>
      </c>
      <c r="AV96" s="140" t="str">
        <f>IFERROR(IF(BP96="","",HYPERLINK(BP96,AV$1)),"")</f>
        <v/>
      </c>
      <c r="AX96" s="130" t="e">
        <f t="array" ref="AX96">INDEX(AL성적Data!AF:AF,MATCH(1,(AL성적Data!A:A=DB!A96)*(AL성적Data!AC:AC="TW"),0))</f>
        <v>#N/A</v>
      </c>
      <c r="AY96" s="130" t="e">
        <f t="array" ref="AY96">INDEX(AL성적Data!AF:AF,MATCH(1,(AL성적Data!A:A=DB!A96)*(AL성적Data!AC:AC="TA"),0))</f>
        <v>#N/A</v>
      </c>
      <c r="AZ96" s="130" t="str">
        <f t="array" ref="AZ96">INDEX(AL성적Data!AF:AF,MATCH(1,(AL성적Data!A:A=DB!A96)*(AL성적Data!AC:AC="WA"),0))</f>
        <v>http://www.lxhausys.co.kr/popup/rn/download/downloadPopup.jsp?from=alwindow&amp;uu=/upload/alwindow/data/WA-LC-W400-N9-422MSGS1R5.pdf</v>
      </c>
      <c r="BA96" s="130"/>
      <c r="BB96" s="130"/>
      <c r="BC96" s="130" t="e">
        <f>INDEX(AL성적Data!AF:AF,MATCH(1,(AL성적Data!A:A=DB!A96)*(AL성적Data!AC:AC="DA2"),0))</f>
        <v>#N/A</v>
      </c>
      <c r="BD96" s="130"/>
      <c r="BE96" s="130"/>
      <c r="BF96" s="130"/>
      <c r="BG96" s="135" t="str">
        <f>IF(VLOOKUP($C96,AL제품Data!$A$2:$AL$200,28,0)="","",VLOOKUP($C96,AL제품Data!$A$2:$AL$200,28,0))</f>
        <v>http://www.lxhausys.co.kr/popup/rn/download/downloadPopup.jsp?from=alwindow&amp;uu=/upload/alwindow/data/LC-W400-N9_SEC.dwg</v>
      </c>
      <c r="BH96" s="135"/>
      <c r="BI96" s="135" t="str">
        <f>IF(VLOOKUP($C96,AL제품Data!$A$2:$AL$100,30,0)="","",VLOOKUP($C96,AL제품Data!$A$2:$AL$100,30,0))</f>
        <v/>
      </c>
      <c r="BJ96" s="135"/>
      <c r="BK96" s="135"/>
      <c r="BL96" s="135"/>
      <c r="BM96" s="135"/>
      <c r="BN96" s="135"/>
      <c r="BO96" s="135" t="str">
        <f>IF(VLOOKUP($C96,AL제품Data!$A$2:$AL$100,36,0)="","",VLOOKUP($C96,AL제품Data!$A$2:$AL$100,36,0))</f>
        <v/>
      </c>
      <c r="BP96" s="135"/>
      <c r="BQ96" s="135" t="str">
        <f>IF(VLOOKUP($C96,AL제품Data!$A$2:$AL$100,38,0)="","",VLOOKUP($C96,AL제품Data!$A$2:$AL$100,38,0))</f>
        <v/>
      </c>
      <c r="BR96" s="130"/>
      <c r="BS96" s="130"/>
    </row>
    <row r="97" spans="1:71" s="112" customFormat="1" ht="20.25" customHeight="1" thickBot="1">
      <c r="A97" s="130" t="s">
        <v>1090</v>
      </c>
      <c r="B97" s="158" t="str">
        <f t="shared" si="0"/>
        <v>3</v>
      </c>
      <c r="C97" s="132" t="s">
        <v>1072</v>
      </c>
      <c r="D97" s="133" t="str">
        <f>VLOOKUP($C97,AL제품Data!$A$2:$K$117,2,0)</f>
        <v>AL-PVC</v>
      </c>
      <c r="E97" s="133" t="str">
        <f>VLOOKUP($C97,AL제품Data!$A$2:$K$300,3,0)</f>
        <v>실내면,발코니면</v>
      </c>
      <c r="F97" s="133" t="str">
        <f>VLOOKUP($C97,AL제품Data!$A$2:$K$300,4,0)</f>
        <v>Lift &amp; Slide(기능성미서기)</v>
      </c>
      <c r="G97" s="133" t="str">
        <f>VLOOKUP($C97,AL제품Data!$A$2:$K$300,5,0)</f>
        <v>시스템창</v>
      </c>
      <c r="H97" s="133" t="str">
        <f>VLOOKUP($C97,AL제품Data!$A$2:$K$300,6,0)</f>
        <v>LONCHEL W400 N9</v>
      </c>
      <c r="I97" s="133" t="str">
        <f>VLOOKUP($C97,AL제품Data!$A$2:$K$300,7,0)</f>
        <v>론첼 W400 N9</v>
      </c>
      <c r="J97" s="133" t="str">
        <f>VLOOKUP($C97,AL제품Data!$A$2:$K$300,8,0)</f>
        <v>LS이중창</v>
      </c>
      <c r="K97" s="133">
        <f>VLOOKUP($C97,AL제품Data!$A$2:$K$300,9,0)</f>
        <v>270</v>
      </c>
      <c r="L97" s="133" t="str">
        <f>VLOOKUP($C97,AL제품Data!$A$2:$K$300,10,0)</f>
        <v>FULL창</v>
      </c>
      <c r="M97" s="133" t="str">
        <f>VLOOKUP($C97,AL제품Data!$A$2:$K$300,11,0)</f>
        <v>특판전용</v>
      </c>
      <c r="N97" s="134" t="str">
        <f>IFERROR(VLOOKUP($C97,AL제품Data!$A$2:$K$117,12,0),"")</f>
        <v/>
      </c>
      <c r="O97" s="130" t="str">
        <f>IF(VLOOKUP($A97,AL성적Data!$A$2:$AB$309,7,0)=0,"",VLOOKUP($A97,AL성적Data!$A$2:$AB$309,7,0))</f>
        <v>22mm(5일반+12공기+5수퍼로이)</v>
      </c>
      <c r="P97" s="135" t="str">
        <f>IF(VLOOKUP($A97,AL성적Data!$A$2:$AB$309,8,0)=0,"",VLOOKUP($A97,AL성적Data!$A$2:$AB$309,8,0))</f>
        <v/>
      </c>
      <c r="Q97" s="135" t="str">
        <f>IF(VLOOKUP($A97,AL성적Data!$A$2:$AB$309,9,0)=0,"",VLOOKUP($A97,AL성적Data!$A$2:$AB$309,9,0))</f>
        <v>22mm(5일반+12아르곤+5수퍼로이)</v>
      </c>
      <c r="R97" s="136" t="str">
        <f>IF(VLOOKUP($A97,AL성적Data!$A$2:$AB$309,10,0)=0,"",VLOOKUP($A97,AL성적Data!$A$2:$AB$309,10,0))</f>
        <v/>
      </c>
      <c r="S97" s="137" t="str">
        <f t="array" ref="S97">IFERROR(INDEX(AL성적Data!K:K,MATCH(1,(AL성적Data!A:A=DB!A97)*(AL성적Data!AC:AC="TW"),0)),"")</f>
        <v/>
      </c>
      <c r="T97" s="138" t="str">
        <f t="array" ref="T97">IFERROR(INDEX(AL성적Data!M:M,MATCH(1,(AL성적Data!A:A=DB!A97)*(AL성적Data!AC:AC="TW"),0)),"")</f>
        <v/>
      </c>
      <c r="U97" s="137" t="str">
        <f t="array" ref="U97">IFERROR(INDEX(AL성적Data!N:N,MATCH(1,(AL성적Data!A:A=DB!A97)*(AL성적Data!AC:AC="TW"),0)),"")</f>
        <v/>
      </c>
      <c r="V97" s="137" t="str">
        <f t="array" ref="V97">IFERROR(INDEX(AL성적Data!O:O,MATCH(1,(AL성적Data!A:A=DB!A97)*(AL성적Data!AC:AC="TA"),0)),"")</f>
        <v/>
      </c>
      <c r="W97" s="137" t="str">
        <f t="array" ref="W97">IFERROR(IF(INDEX(AL성적Data!Q:Q,MATCH(1,(AL성적Data!A:A=DB!A97)*(AL성적Data!AC:AC="WA"),0))=0,"",INDEX(AL성적Data!Q:Q,MATCH(1,(AL성적Data!A:A=DB!A97)*(AL성적Data!AC:AC="WA"),0))),"")</f>
        <v/>
      </c>
      <c r="X97" s="137" t="str">
        <f t="array" ref="X97">IFERROR(IF(INDEX(AL성적Data!R:R,MATCH(1,(AL성적Data!A:A=DB!A97)*(AL성적Data!AC:AC="WA"),0))=0,"",INDEX(AL성적Data!R:R,MATCH(1,(AL성적Data!A:A=DB!A97)*(AL성적Data!AC:AC="WA"),0))),"")</f>
        <v/>
      </c>
      <c r="Y97" s="137" t="str">
        <f t="array" ref="Y97">IFERROR(IF(INDEX(AL성적Data!S:S,MATCH(1,(AL성적Data!A:A=DB!A97)*(AL성적Data!AC:AC="WA"),0))=0,"",INDEX(AL성적Data!S:S,MATCH(1,(AL성적Data!A:A=DB!A97)*(AL성적Data!AC:AC="WA"),0))),"")</f>
        <v/>
      </c>
      <c r="Z97" s="137"/>
      <c r="AA97" s="137"/>
      <c r="AB97" s="137"/>
      <c r="AC97" s="137"/>
      <c r="AD97" s="139"/>
      <c r="AE97" s="150" t="str">
        <f>IFERROR(HYPERLINK(AX97,AE$1),"")</f>
        <v/>
      </c>
      <c r="AF97" s="151" t="str">
        <f>IFERROR(HYPERLINK(AY97,AF$1),"")</f>
        <v/>
      </c>
      <c r="AG97" s="151" t="str">
        <f>IFERROR(HYPERLINK(AZ97,AG$1),"")</f>
        <v/>
      </c>
      <c r="AH97" s="135"/>
      <c r="AI97" s="135"/>
      <c r="AJ97" s="135"/>
      <c r="AK97" s="135"/>
      <c r="AL97" s="152"/>
      <c r="AM97" s="140" t="str">
        <f>IFERROR(IF(BG97="","",HYPERLINK(BG97,AM$1)),"")</f>
        <v>도면_단면dwg</v>
      </c>
      <c r="AN97" s="140" t="str">
        <f>IFERROR(IF(BH97="","",HYPERLINK(BH97,AN$1)),"")</f>
        <v/>
      </c>
      <c r="AO97" s="140" t="str">
        <f>IFERROR(IF(BI97="","",HYPERLINK(BI97,AO$1)),"")</f>
        <v/>
      </c>
      <c r="AP97" s="140" t="str">
        <f>IFERROR(IF(BJ97="","",HYPERLINK(BJ97,AP$1)),"")</f>
        <v/>
      </c>
      <c r="AQ97" s="140" t="str">
        <f>IFERROR(IF(BK97="","",HYPERLINK(BK97,AQ$1)),"")</f>
        <v/>
      </c>
      <c r="AR97" s="140" t="str">
        <f>IFERROR(IF(BL97="","",HYPERLINK(BL97,AR$1)),"")</f>
        <v/>
      </c>
      <c r="AS97" s="140" t="str">
        <f>IFERROR(IF(BM97="","",HYPERLINK(BM97,AS$1)),"")</f>
        <v/>
      </c>
      <c r="AT97" s="140" t="str">
        <f>IFERROR(IF(BN97="","",HYPERLINK(BN97,AT$1)),"")</f>
        <v/>
      </c>
      <c r="AU97" s="141" t="str">
        <f>IFERROR(IF(BO97="","",HYPERLINK(BO97,AU$1)),"")</f>
        <v/>
      </c>
      <c r="AV97" s="140" t="str">
        <f>IFERROR(IF(BP97="","",HYPERLINK(BP97,AV$1)),"")</f>
        <v/>
      </c>
      <c r="AX97" s="130" t="e">
        <f t="array" ref="AX97">INDEX(AL성적Data!AF:AF,MATCH(1,(AL성적Data!A:A=DB!A97)*(AL성적Data!AC:AC="TW"),0))</f>
        <v>#N/A</v>
      </c>
      <c r="AY97" s="130" t="e">
        <f t="array" ref="AY97">INDEX(AL성적Data!AF:AF,MATCH(1,(AL성적Data!A:A=DB!A97)*(AL성적Data!AC:AC="TA"),0))</f>
        <v>#N/A</v>
      </c>
      <c r="AZ97" s="130" t="e">
        <f t="array" ref="AZ97">INDEX(AL성적Data!AF:AF,MATCH(1,(AL성적Data!A:A=DB!A97)*(AL성적Data!AC:AC="WA"),0))</f>
        <v>#N/A</v>
      </c>
      <c r="BA97" s="130"/>
      <c r="BB97" s="130"/>
      <c r="BC97" s="130" t="s">
        <v>1121</v>
      </c>
      <c r="BD97" s="130"/>
      <c r="BE97" s="130"/>
      <c r="BF97" s="130"/>
      <c r="BG97" s="135" t="str">
        <f>IF(VLOOKUP($C97,AL제품Data!$A$2:$AL$200,28,0)="","",VLOOKUP($C97,AL제품Data!$A$2:$AL$200,28,0))</f>
        <v>http://www.lxhausys.co.kr/popup/rn/download/downloadPopup.jsp?from=alwindow&amp;uu=/upload/alwindow/data/LC-W400-N9_SEC.dwg</v>
      </c>
      <c r="BH97" s="135"/>
      <c r="BI97" s="135" t="str">
        <f>IF(VLOOKUP($C97,AL제품Data!$A$2:$AL$100,30,0)="","",VLOOKUP($C97,AL제품Data!$A$2:$AL$100,30,0))</f>
        <v/>
      </c>
      <c r="BJ97" s="135"/>
      <c r="BK97" s="135"/>
      <c r="BL97" s="135"/>
      <c r="BM97" s="135"/>
      <c r="BN97" s="135"/>
      <c r="BO97" s="135" t="str">
        <f>IF(VLOOKUP($C97,AL제품Data!$A$2:$AL$100,36,0)="","",VLOOKUP($C97,AL제품Data!$A$2:$AL$100,36,0))</f>
        <v/>
      </c>
      <c r="BP97" s="135"/>
      <c r="BQ97" s="135" t="str">
        <f>IF(VLOOKUP($C97,AL제품Data!$A$2:$AL$100,38,0)="","",VLOOKUP($C97,AL제품Data!$A$2:$AL$100,38,0))</f>
        <v/>
      </c>
      <c r="BR97" s="130"/>
      <c r="BS97" s="130"/>
    </row>
    <row r="98" spans="1:71" s="112" customFormat="1" ht="20.25" customHeight="1" thickBot="1">
      <c r="A98" s="130" t="s">
        <v>1095</v>
      </c>
      <c r="B98" s="158" t="str">
        <f t="shared" si="0"/>
        <v>1</v>
      </c>
      <c r="C98" s="132" t="s">
        <v>1072</v>
      </c>
      <c r="D98" s="133" t="str">
        <f>VLOOKUP($C98,AL제품Data!$A$2:$K$117,2,0)</f>
        <v>AL-PVC</v>
      </c>
      <c r="E98" s="133" t="str">
        <f>VLOOKUP($C98,AL제품Data!$A$2:$K$300,3,0)</f>
        <v>실내면,발코니면</v>
      </c>
      <c r="F98" s="133" t="str">
        <f>VLOOKUP($C98,AL제품Data!$A$2:$K$300,4,0)</f>
        <v>Lift &amp; Slide(기능성미서기)</v>
      </c>
      <c r="G98" s="133" t="str">
        <f>VLOOKUP($C98,AL제품Data!$A$2:$K$300,5,0)</f>
        <v>시스템창</v>
      </c>
      <c r="H98" s="133" t="str">
        <f>VLOOKUP($C98,AL제품Data!$A$2:$K$300,6,0)</f>
        <v>LONCHEL W400 N9</v>
      </c>
      <c r="I98" s="133" t="str">
        <f>VLOOKUP($C98,AL제품Data!$A$2:$K$300,7,0)</f>
        <v>론첼 W400 N9</v>
      </c>
      <c r="J98" s="133" t="str">
        <f>VLOOKUP($C98,AL제품Data!$A$2:$K$300,8,0)</f>
        <v>LS이중창</v>
      </c>
      <c r="K98" s="133">
        <f>VLOOKUP($C98,AL제품Data!$A$2:$K$300,9,0)</f>
        <v>270</v>
      </c>
      <c r="L98" s="133" t="str">
        <f>VLOOKUP($C98,AL제품Data!$A$2:$K$300,10,0)</f>
        <v>FULL창</v>
      </c>
      <c r="M98" s="133" t="str">
        <f>VLOOKUP($C98,AL제품Data!$A$2:$K$300,11,0)</f>
        <v>특판전용</v>
      </c>
      <c r="N98" s="134" t="str">
        <f>IFERROR(VLOOKUP($C98,AL제품Data!$A$2:$K$117,12,0),"")</f>
        <v/>
      </c>
      <c r="O98" s="130" t="str">
        <f>IF(VLOOKUP($A98,AL성적Data!$A$2:$AB$309,7,0)=0,"",VLOOKUP($A98,AL성적Data!$A$2:$AB$309,7,0))</f>
        <v>24mm(5일반+14아르곤+5수퍼로이)</v>
      </c>
      <c r="P98" s="135" t="str">
        <f>IF(VLOOKUP($A98,AL성적Data!$A$2:$AB$309,8,0)=0,"",VLOOKUP($A98,AL성적Data!$A$2:$AB$309,8,0))</f>
        <v/>
      </c>
      <c r="Q98" s="135" t="str">
        <f>IF(VLOOKUP($A98,AL성적Data!$A$2:$AB$309,9,0)=0,"",VLOOKUP($A98,AL성적Data!$A$2:$AB$309,9,0))</f>
        <v>24mm(5일반+14공기+5수퍼로이)</v>
      </c>
      <c r="R98" s="136" t="str">
        <f>IF(VLOOKUP($A98,AL성적Data!$A$2:$AB$309,10,0)=0,"",VLOOKUP($A98,AL성적Data!$A$2:$AB$309,10,0))</f>
        <v/>
      </c>
      <c r="S98" s="137" t="str">
        <f t="array" ref="S98">IFERROR(INDEX(AL성적Data!K:K,MATCH(1,(AL성적Data!A:A=DB!A98)*(AL성적Data!AC:AC="TW"),0)),"")</f>
        <v>1등급</v>
      </c>
      <c r="T98" s="138">
        <f t="array" ref="T98">IFERROR(INDEX(AL성적Data!M:M,MATCH(1,(AL성적Data!A:A=DB!A98)*(AL성적Data!AC:AC="TW"),0)),"")</f>
        <v>0.72</v>
      </c>
      <c r="U98" s="137">
        <f t="array" ref="U98">IFERROR(INDEX(AL성적Data!N:N,MATCH(1,(AL성적Data!A:A=DB!A98)*(AL성적Data!AC:AC="TW"),0)),"")</f>
        <v>0.81</v>
      </c>
      <c r="V98" s="137" t="str">
        <f t="array" ref="V98">IFERROR(INDEX(AL성적Data!O:O,MATCH(1,(AL성적Data!A:A=DB!A98)*(AL성적Data!AC:AC="TA"),0)),"")</f>
        <v/>
      </c>
      <c r="W98" s="137" t="str">
        <f t="array" ref="W98">IFERROR(IF(INDEX(AL성적Data!Q:Q,MATCH(1,(AL성적Data!A:A=DB!A98)*(AL성적Data!AC:AC="WA"),0))=0,"",INDEX(AL성적Data!Q:Q,MATCH(1,(AL성적Data!A:A=DB!A98)*(AL성적Data!AC:AC="WA"),0))),"")</f>
        <v/>
      </c>
      <c r="X98" s="137" t="str">
        <f t="array" ref="X98">IFERROR(IF(INDEX(AL성적Data!R:R,MATCH(1,(AL성적Data!A:A=DB!A98)*(AL성적Data!AC:AC="WA"),0))=0,"",INDEX(AL성적Data!R:R,MATCH(1,(AL성적Data!A:A=DB!A98)*(AL성적Data!AC:AC="WA"),0))),"")</f>
        <v/>
      </c>
      <c r="Y98" s="137" t="str">
        <f t="array" ref="Y98">IFERROR(IF(INDEX(AL성적Data!S:S,MATCH(1,(AL성적Data!A:A=DB!A98)*(AL성적Data!AC:AC="WA"),0))=0,"",INDEX(AL성적Data!S:S,MATCH(1,(AL성적Data!A:A=DB!A98)*(AL성적Data!AC:AC="WA"),0))),"")</f>
        <v/>
      </c>
      <c r="Z98" s="137"/>
      <c r="AA98" s="137"/>
      <c r="AB98" s="137"/>
      <c r="AC98" s="137"/>
      <c r="AD98" s="139"/>
      <c r="AE98" s="150" t="str">
        <f>IFERROR(HYPERLINK(AX98,AE$1),"")</f>
        <v>성적서_에너지</v>
      </c>
      <c r="AF98" s="151" t="str">
        <f>IFERROR(HYPERLINK(AY98,AF$1),"")</f>
        <v/>
      </c>
      <c r="AG98" s="151" t="str">
        <f>IFERROR(HYPERLINK(AZ98,AG$1),"")</f>
        <v/>
      </c>
      <c r="AH98" s="135"/>
      <c r="AI98" s="135"/>
      <c r="AJ98" s="135"/>
      <c r="AK98" s="135"/>
      <c r="AL98" s="152"/>
      <c r="AM98" s="140" t="str">
        <f>IFERROR(IF(BG98="","",HYPERLINK(BG98,AM$1)),"")</f>
        <v>도면_단면dwg</v>
      </c>
      <c r="AN98" s="140" t="str">
        <f>IFERROR(IF(BH98="","",HYPERLINK(BH98,AN$1)),"")</f>
        <v/>
      </c>
      <c r="AO98" s="140" t="str">
        <f>IFERROR(IF(BI98="","",HYPERLINK(BI98,AO$1)),"")</f>
        <v/>
      </c>
      <c r="AP98" s="140" t="str">
        <f>IFERROR(IF(BJ98="","",HYPERLINK(BJ98,AP$1)),"")</f>
        <v/>
      </c>
      <c r="AQ98" s="140" t="str">
        <f>IFERROR(IF(BK98="","",HYPERLINK(BK98,AQ$1)),"")</f>
        <v/>
      </c>
      <c r="AR98" s="140" t="str">
        <f>IFERROR(IF(BL98="","",HYPERLINK(BL98,AR$1)),"")</f>
        <v/>
      </c>
      <c r="AS98" s="140" t="str">
        <f>IFERROR(IF(BM98="","",HYPERLINK(BM98,AS$1)),"")</f>
        <v/>
      </c>
      <c r="AT98" s="140" t="str">
        <f>IFERROR(IF(BN98="","",HYPERLINK(BN98,AT$1)),"")</f>
        <v/>
      </c>
      <c r="AU98" s="141" t="str">
        <f>IFERROR(IF(BO98="","",HYPERLINK(BO98,AU$1)),"")</f>
        <v/>
      </c>
      <c r="AV98" s="140" t="str">
        <f>IFERROR(IF(BP98="","",HYPERLINK(BP98,AV$1)),"")</f>
        <v/>
      </c>
      <c r="AX98" s="130" t="str">
        <f t="array" ref="AX98">INDEX(AL성적Data!AF:AF,MATCH(1,(AL성적Data!A:A=DB!A98)*(AL성적Data!AC:AC="TW"),0))</f>
        <v>http://www.lxhausys.co.kr/popup/rn/download/downloadPopup.jsp?from=alwindow&amp;uu=/upload/alwindow/data/TW-LC-W400-N9-444MEGE1R5.pdf</v>
      </c>
      <c r="AY98" s="130" t="e">
        <f t="array" ref="AY98">INDEX(AL성적Data!AF:AF,MATCH(1,(AL성적Data!A:A=DB!A98)*(AL성적Data!AC:AC="TA"),0))</f>
        <v>#N/A</v>
      </c>
      <c r="AZ98" s="130" t="e">
        <f t="array" ref="AZ98">INDEX(AL성적Data!AF:AF,MATCH(1,(AL성적Data!A:A=DB!A98)*(AL성적Data!AC:AC="WA"),0))</f>
        <v>#N/A</v>
      </c>
      <c r="BA98" s="130"/>
      <c r="BB98" s="130"/>
      <c r="BC98" s="130" t="e">
        <f>INDEX(AL성적Data!AF:AF,MATCH(1,(AL성적Data!A:A=DB!A98)*(AL성적Data!AC:AC="DA2"),0))</f>
        <v>#N/A</v>
      </c>
      <c r="BD98" s="130"/>
      <c r="BE98" s="130"/>
      <c r="BF98" s="130"/>
      <c r="BG98" s="135" t="str">
        <f>IF(VLOOKUP($C98,AL제품Data!$A$2:$AL$200,28,0)="","",VLOOKUP($C98,AL제품Data!$A$2:$AL$200,28,0))</f>
        <v>http://www.lxhausys.co.kr/popup/rn/download/downloadPopup.jsp?from=alwindow&amp;uu=/upload/alwindow/data/LC-W400-N9_SEC.dwg</v>
      </c>
      <c r="BH98" s="135"/>
      <c r="BI98" s="135" t="str">
        <f>IF(VLOOKUP($C98,AL제품Data!$A$2:$AL$100,30,0)="","",VLOOKUP($C98,AL제품Data!$A$2:$AL$100,30,0))</f>
        <v/>
      </c>
      <c r="BJ98" s="135"/>
      <c r="BK98" s="135"/>
      <c r="BL98" s="135"/>
      <c r="BM98" s="135"/>
      <c r="BN98" s="135"/>
      <c r="BO98" s="135" t="str">
        <f>IF(VLOOKUP($C98,AL제품Data!$A$2:$AL$100,36,0)="","",VLOOKUP($C98,AL제품Data!$A$2:$AL$100,36,0))</f>
        <v/>
      </c>
      <c r="BP98" s="135"/>
      <c r="BQ98" s="135" t="str">
        <f>IF(VLOOKUP($C98,AL제품Data!$A$2:$AL$100,38,0)="","",VLOOKUP($C98,AL제품Data!$A$2:$AL$100,38,0))</f>
        <v/>
      </c>
      <c r="BR98" s="130"/>
      <c r="BS98" s="130"/>
    </row>
    <row r="99" spans="1:71" s="112" customFormat="1" ht="20.25" customHeight="1" thickBot="1">
      <c r="A99" s="130" t="s">
        <v>1096</v>
      </c>
      <c r="B99" s="158" t="str">
        <f t="shared" si="0"/>
        <v>2</v>
      </c>
      <c r="C99" s="132" t="s">
        <v>1072</v>
      </c>
      <c r="D99" s="133" t="str">
        <f>VLOOKUP($C99,AL제품Data!$A$2:$K$117,2,0)</f>
        <v>AL-PVC</v>
      </c>
      <c r="E99" s="133" t="str">
        <f>VLOOKUP($C99,AL제품Data!$A$2:$K$300,3,0)</f>
        <v>실내면,발코니면</v>
      </c>
      <c r="F99" s="133" t="str">
        <f>VLOOKUP($C99,AL제품Data!$A$2:$K$300,4,0)</f>
        <v>Lift &amp; Slide(기능성미서기)</v>
      </c>
      <c r="G99" s="133" t="str">
        <f>VLOOKUP($C99,AL제품Data!$A$2:$K$300,5,0)</f>
        <v>시스템창</v>
      </c>
      <c r="H99" s="133" t="str">
        <f>VLOOKUP($C99,AL제품Data!$A$2:$K$300,6,0)</f>
        <v>LONCHEL W400 N9</v>
      </c>
      <c r="I99" s="133" t="str">
        <f>VLOOKUP($C99,AL제품Data!$A$2:$K$300,7,0)</f>
        <v>론첼 W400 N9</v>
      </c>
      <c r="J99" s="133" t="str">
        <f>VLOOKUP($C99,AL제품Data!$A$2:$K$300,8,0)</f>
        <v>LS이중창</v>
      </c>
      <c r="K99" s="133">
        <f>VLOOKUP($C99,AL제품Data!$A$2:$K$300,9,0)</f>
        <v>270</v>
      </c>
      <c r="L99" s="133" t="str">
        <f>VLOOKUP($C99,AL제품Data!$A$2:$K$300,10,0)</f>
        <v>FULL창</v>
      </c>
      <c r="M99" s="133" t="str">
        <f>VLOOKUP($C99,AL제품Data!$A$2:$K$300,11,0)</f>
        <v>특판전용</v>
      </c>
      <c r="N99" s="134" t="str">
        <f>IFERROR(VLOOKUP($C99,AL제품Data!$A$2:$K$117,12,0),"")</f>
        <v/>
      </c>
      <c r="O99" s="130" t="str">
        <f>IF(VLOOKUP($A99,AL성적Data!$A$2:$AB$309,7,0)=0,"",VLOOKUP($A99,AL성적Data!$A$2:$AB$309,7,0))</f>
        <v>24mm(5일반+14아르곤+5수퍼로이)</v>
      </c>
      <c r="P99" s="135" t="str">
        <f>IF(VLOOKUP($A99,AL성적Data!$A$2:$AB$309,8,0)=0,"",VLOOKUP($A99,AL성적Data!$A$2:$AB$309,8,0))</f>
        <v/>
      </c>
      <c r="Q99" s="135" t="str">
        <f>IF(VLOOKUP($A99,AL성적Data!$A$2:$AB$309,9,0)=0,"",VLOOKUP($A99,AL성적Data!$A$2:$AB$309,9,0))</f>
        <v>24mm(5일반+14공기+5수퍼로이)</v>
      </c>
      <c r="R99" s="136" t="str">
        <f>IF(VLOOKUP($A99,AL성적Data!$A$2:$AB$309,10,0)=0,"",VLOOKUP($A99,AL성적Data!$A$2:$AB$309,10,0))</f>
        <v/>
      </c>
      <c r="S99" s="137" t="str">
        <f t="array" ref="S99">IFERROR(INDEX(AL성적Data!K:K,MATCH(1,(AL성적Data!A:A=DB!A99)*(AL성적Data!AC:AC="TW"),0)),"")</f>
        <v/>
      </c>
      <c r="T99" s="138" t="str">
        <f t="array" ref="T99">IFERROR(INDEX(AL성적Data!M:M,MATCH(1,(AL성적Data!A:A=DB!A99)*(AL성적Data!AC:AC="TW"),0)),"")</f>
        <v/>
      </c>
      <c r="U99" s="137" t="str">
        <f t="array" ref="U99">IFERROR(INDEX(AL성적Data!N:N,MATCH(1,(AL성적Data!A:A=DB!A99)*(AL성적Data!AC:AC="TW"),0)),"")</f>
        <v/>
      </c>
      <c r="V99" s="137" t="str">
        <f t="array" ref="V99">IFERROR(INDEX(AL성적Data!O:O,MATCH(1,(AL성적Data!A:A=DB!A99)*(AL성적Data!AC:AC="TA"),0)),"")</f>
        <v/>
      </c>
      <c r="W99" s="137" t="str">
        <f t="array" ref="W99">IFERROR(IF(INDEX(AL성적Data!Q:Q,MATCH(1,(AL성적Data!A:A=DB!A99)*(AL성적Data!AC:AC="WA"),0))=0,"",INDEX(AL성적Data!Q:Q,MATCH(1,(AL성적Data!A:A=DB!A99)*(AL성적Data!AC:AC="WA"),0))),"")</f>
        <v/>
      </c>
      <c r="X99" s="137" t="str">
        <f t="array" ref="X99">IFERROR(IF(INDEX(AL성적Data!R:R,MATCH(1,(AL성적Data!A:A=DB!A99)*(AL성적Data!AC:AC="WA"),0))=0,"",INDEX(AL성적Data!R:R,MATCH(1,(AL성적Data!A:A=DB!A99)*(AL성적Data!AC:AC="WA"),0))),"")</f>
        <v>50등급</v>
      </c>
      <c r="Y99" s="137" t="str">
        <f t="array" ref="Y99">IFERROR(IF(INDEX(AL성적Data!S:S,MATCH(1,(AL성적Data!A:A=DB!A99)*(AL성적Data!AC:AC="WA"),0))=0,"",INDEX(AL성적Data!S:S,MATCH(1,(AL성적Data!A:A=DB!A99)*(AL성적Data!AC:AC="WA"),0))),"")</f>
        <v>400등급</v>
      </c>
      <c r="Z99" s="137"/>
      <c r="AA99" s="137"/>
      <c r="AB99" s="137"/>
      <c r="AC99" s="137"/>
      <c r="AD99" s="139"/>
      <c r="AE99" s="150" t="str">
        <f>IFERROR(HYPERLINK(AX99,AE$1),"")</f>
        <v/>
      </c>
      <c r="AF99" s="151" t="str">
        <f>IFERROR(HYPERLINK(AY99,AF$1),"")</f>
        <v/>
      </c>
      <c r="AG99" s="151" t="str">
        <f>IFERROR(HYPERLINK(AZ99,AG$1),"")</f>
        <v>성적서_역학</v>
      </c>
      <c r="AH99" s="135"/>
      <c r="AI99" s="135"/>
      <c r="AJ99" s="135"/>
      <c r="AK99" s="135"/>
      <c r="AL99" s="152"/>
      <c r="AM99" s="140" t="str">
        <f>IFERROR(IF(BG99="","",HYPERLINK(BG99,AM$1)),"")</f>
        <v>도면_단면dwg</v>
      </c>
      <c r="AN99" s="140" t="str">
        <f>IFERROR(IF(BH99="","",HYPERLINK(BH99,AN$1)),"")</f>
        <v/>
      </c>
      <c r="AO99" s="140" t="str">
        <f>IFERROR(IF(BI99="","",HYPERLINK(BI99,AO$1)),"")</f>
        <v/>
      </c>
      <c r="AP99" s="140" t="str">
        <f>IFERROR(IF(BJ99="","",HYPERLINK(BJ99,AP$1)),"")</f>
        <v/>
      </c>
      <c r="AQ99" s="140" t="str">
        <f>IFERROR(IF(BK99="","",HYPERLINK(BK99,AQ$1)),"")</f>
        <v/>
      </c>
      <c r="AR99" s="140" t="str">
        <f>IFERROR(IF(BL99="","",HYPERLINK(BL99,AR$1)),"")</f>
        <v/>
      </c>
      <c r="AS99" s="140" t="str">
        <f>IFERROR(IF(BM99="","",HYPERLINK(BM99,AS$1)),"")</f>
        <v/>
      </c>
      <c r="AT99" s="140" t="str">
        <f>IFERROR(IF(BN99="","",HYPERLINK(BN99,AT$1)),"")</f>
        <v/>
      </c>
      <c r="AU99" s="141" t="str">
        <f>IFERROR(IF(BO99="","",HYPERLINK(BO99,AU$1)),"")</f>
        <v/>
      </c>
      <c r="AV99" s="140" t="str">
        <f>IFERROR(IF(BP99="","",HYPERLINK(BP99,AV$1)),"")</f>
        <v/>
      </c>
      <c r="AX99" s="130" t="e">
        <f t="array" ref="AX99">INDEX(AL성적Data!AF:AF,MATCH(1,(AL성적Data!A:A=DB!A99)*(AL성적Data!AC:AC="TW"),0))</f>
        <v>#N/A</v>
      </c>
      <c r="AY99" s="130" t="e">
        <f t="array" ref="AY99">INDEX(AL성적Data!AF:AF,MATCH(1,(AL성적Data!A:A=DB!A99)*(AL성적Data!AC:AC="TA"),0))</f>
        <v>#N/A</v>
      </c>
      <c r="AZ99" s="130" t="str">
        <f t="array" ref="AZ99">INDEX(AL성적Data!AF:AF,MATCH(1,(AL성적Data!A:A=DB!A99)*(AL성적Data!AC:AC="WA"),0))</f>
        <v>http://www.lxhausys.co.kr/popup/rn/download/downloadPopup.jsp?from=alwindow&amp;uu=/upload/alwindow/data/WA-LC-W400-N9-444MEGE1R5.pdf</v>
      </c>
      <c r="BA99" s="130"/>
      <c r="BB99" s="130"/>
      <c r="BC99" s="130" t="e">
        <f>INDEX(AL성적Data!AF:AF,MATCH(1,(AL성적Data!A:A=DB!A99)*(AL성적Data!AC:AC="DA2"),0))</f>
        <v>#N/A</v>
      </c>
      <c r="BD99" s="130"/>
      <c r="BE99" s="130"/>
      <c r="BF99" s="130"/>
      <c r="BG99" s="135" t="str">
        <f>IF(VLOOKUP($C99,AL제품Data!$A$2:$AL$200,28,0)="","",VLOOKUP($C99,AL제품Data!$A$2:$AL$200,28,0))</f>
        <v>http://www.lxhausys.co.kr/popup/rn/download/downloadPopup.jsp?from=alwindow&amp;uu=/upload/alwindow/data/LC-W400-N9_SEC.dwg</v>
      </c>
      <c r="BH99" s="135"/>
      <c r="BI99" s="135" t="str">
        <f>IF(VLOOKUP($C99,AL제품Data!$A$2:$AL$100,30,0)="","",VLOOKUP($C99,AL제품Data!$A$2:$AL$100,30,0))</f>
        <v/>
      </c>
      <c r="BJ99" s="135"/>
      <c r="BK99" s="135"/>
      <c r="BL99" s="135"/>
      <c r="BM99" s="135"/>
      <c r="BN99" s="135"/>
      <c r="BO99" s="135" t="str">
        <f>IF(VLOOKUP($C99,AL제품Data!$A$2:$AL$100,36,0)="","",VLOOKUP($C99,AL제품Data!$A$2:$AL$100,36,0))</f>
        <v/>
      </c>
      <c r="BP99" s="135"/>
      <c r="BQ99" s="135" t="str">
        <f>IF(VLOOKUP($C99,AL제품Data!$A$2:$AL$100,38,0)="","",VLOOKUP($C99,AL제품Data!$A$2:$AL$100,38,0))</f>
        <v/>
      </c>
      <c r="BR99" s="130"/>
      <c r="BS99" s="130"/>
    </row>
    <row r="100" spans="1:71" s="112" customFormat="1" ht="20.25" customHeight="1" thickBot="1">
      <c r="A100" s="130" t="s">
        <v>1100</v>
      </c>
      <c r="B100" s="158" t="str">
        <f t="shared" si="0"/>
        <v>1</v>
      </c>
      <c r="C100" s="132" t="s">
        <v>1072</v>
      </c>
      <c r="D100" s="133" t="str">
        <f>VLOOKUP($C100,AL제품Data!$A$2:$K$117,2,0)</f>
        <v>AL-PVC</v>
      </c>
      <c r="E100" s="133" t="str">
        <f>VLOOKUP($C100,AL제품Data!$A$2:$K$300,3,0)</f>
        <v>실내면,발코니면</v>
      </c>
      <c r="F100" s="133" t="str">
        <f>VLOOKUP($C100,AL제품Data!$A$2:$K$300,4,0)</f>
        <v>Lift &amp; Slide(기능성미서기)</v>
      </c>
      <c r="G100" s="133" t="str">
        <f>VLOOKUP($C100,AL제품Data!$A$2:$K$300,5,0)</f>
        <v>시스템창</v>
      </c>
      <c r="H100" s="133" t="str">
        <f>VLOOKUP($C100,AL제품Data!$A$2:$K$300,6,0)</f>
        <v>LONCHEL W400 N9</v>
      </c>
      <c r="I100" s="133" t="str">
        <f>VLOOKUP($C100,AL제품Data!$A$2:$K$300,7,0)</f>
        <v>론첼 W400 N9</v>
      </c>
      <c r="J100" s="133" t="str">
        <f>VLOOKUP($C100,AL제품Data!$A$2:$K$300,8,0)</f>
        <v>LS이중창</v>
      </c>
      <c r="K100" s="133">
        <f>VLOOKUP($C100,AL제품Data!$A$2:$K$300,9,0)</f>
        <v>270</v>
      </c>
      <c r="L100" s="133" t="str">
        <f>VLOOKUP($C100,AL제품Data!$A$2:$K$300,10,0)</f>
        <v>FULL창</v>
      </c>
      <c r="M100" s="133" t="str">
        <f>VLOOKUP($C100,AL제품Data!$A$2:$K$300,11,0)</f>
        <v>특판전용</v>
      </c>
      <c r="N100" s="134" t="str">
        <f>IFERROR(VLOOKUP($C100,AL제품Data!$A$2:$K$117,12,0),"")</f>
        <v/>
      </c>
      <c r="O100" s="130" t="str">
        <f>IF(VLOOKUP($A100,AL성적Data!$A$2:$AB$309,7,0)=0,"",VLOOKUP($A100,AL성적Data!$A$2:$AB$309,7,0))</f>
        <v>24mm(5일반+14아르곤+5수퍼로이)</v>
      </c>
      <c r="P100" s="135" t="str">
        <f>IF(VLOOKUP($A100,AL성적Data!$A$2:$AB$309,8,0)=0,"",VLOOKUP($A100,AL성적Data!$A$2:$AB$309,8,0))</f>
        <v/>
      </c>
      <c r="Q100" s="135" t="str">
        <f>IF(VLOOKUP($A100,AL성적Data!$A$2:$AB$309,9,0)=0,"",VLOOKUP($A100,AL성적Data!$A$2:$AB$309,9,0))</f>
        <v>24mm(5일반+14아르곤+5수퍼로이)</v>
      </c>
      <c r="R100" s="136" t="str">
        <f>IF(VLOOKUP($A100,AL성적Data!$A$2:$AB$309,10,0)=0,"",VLOOKUP($A100,AL성적Data!$A$2:$AB$309,10,0))</f>
        <v/>
      </c>
      <c r="S100" s="137" t="str">
        <f t="array" ref="S100">IFERROR(INDEX(AL성적Data!K:K,MATCH(1,(AL성적Data!A:A=DB!A100)*(AL성적Data!AC:AC="TW"),0)),"")</f>
        <v>1등급</v>
      </c>
      <c r="T100" s="138">
        <f t="array" ref="T100">IFERROR(INDEX(AL성적Data!M:M,MATCH(1,(AL성적Data!A:A=DB!A100)*(AL성적Data!AC:AC="TW"),0)),"")</f>
        <v>0.63500000000000001</v>
      </c>
      <c r="U100" s="137">
        <f t="array" ref="U100">IFERROR(INDEX(AL성적Data!N:N,MATCH(1,(AL성적Data!A:A=DB!A100)*(AL성적Data!AC:AC="TW"),0)),"")</f>
        <v>0.8</v>
      </c>
      <c r="V100" s="137" t="str">
        <f t="array" ref="V100">IFERROR(INDEX(AL성적Data!O:O,MATCH(1,(AL성적Data!A:A=DB!A100)*(AL성적Data!AC:AC="TA"),0)),"")</f>
        <v/>
      </c>
      <c r="W100" s="137" t="str">
        <f t="array" ref="W100">IFERROR(IF(INDEX(AL성적Data!Q:Q,MATCH(1,(AL성적Data!A:A=DB!A100)*(AL성적Data!AC:AC="WA"),0))=0,"",INDEX(AL성적Data!Q:Q,MATCH(1,(AL성적Data!A:A=DB!A100)*(AL성적Data!AC:AC="WA"),0))),"")</f>
        <v/>
      </c>
      <c r="X100" s="137" t="str">
        <f t="array" ref="X100">IFERROR(IF(INDEX(AL성적Data!R:R,MATCH(1,(AL성적Data!A:A=DB!A100)*(AL성적Data!AC:AC="WA"),0))=0,"",INDEX(AL성적Data!R:R,MATCH(1,(AL성적Data!A:A=DB!A100)*(AL성적Data!AC:AC="WA"),0))),"")</f>
        <v/>
      </c>
      <c r="Y100" s="137" t="str">
        <f t="array" ref="Y100">IFERROR(IF(INDEX(AL성적Data!S:S,MATCH(1,(AL성적Data!A:A=DB!A100)*(AL성적Data!AC:AC="WA"),0))=0,"",INDEX(AL성적Data!S:S,MATCH(1,(AL성적Data!A:A=DB!A100)*(AL성적Data!AC:AC="WA"),0))),"")</f>
        <v/>
      </c>
      <c r="Z100" s="137"/>
      <c r="AA100" s="137"/>
      <c r="AB100" s="137"/>
      <c r="AC100" s="137"/>
      <c r="AD100" s="139"/>
      <c r="AE100" s="150" t="str">
        <f>IFERROR(HYPERLINK(AX100,AE$1),"")</f>
        <v>성적서_에너지</v>
      </c>
      <c r="AF100" s="151" t="str">
        <f>IFERROR(HYPERLINK(AY100,AF$1),"")</f>
        <v/>
      </c>
      <c r="AG100" s="151" t="str">
        <f>IFERROR(HYPERLINK(AZ100,AG$1),"")</f>
        <v/>
      </c>
      <c r="AH100" s="135"/>
      <c r="AI100" s="135"/>
      <c r="AJ100" s="135"/>
      <c r="AK100" s="135"/>
      <c r="AL100" s="152"/>
      <c r="AM100" s="140" t="str">
        <f>IFERROR(IF(BG100="","",HYPERLINK(BG100,AM$1)),"")</f>
        <v>도면_단면dwg</v>
      </c>
      <c r="AN100" s="140" t="str">
        <f>IFERROR(IF(BH100="","",HYPERLINK(BH100,AN$1)),"")</f>
        <v/>
      </c>
      <c r="AO100" s="140" t="str">
        <f>IFERROR(IF(BI100="","",HYPERLINK(BI100,AO$1)),"")</f>
        <v/>
      </c>
      <c r="AP100" s="140" t="str">
        <f>IFERROR(IF(BJ100="","",HYPERLINK(BJ100,AP$1)),"")</f>
        <v/>
      </c>
      <c r="AQ100" s="140" t="str">
        <f>IFERROR(IF(BK100="","",HYPERLINK(BK100,AQ$1)),"")</f>
        <v/>
      </c>
      <c r="AR100" s="140" t="str">
        <f>IFERROR(IF(BL100="","",HYPERLINK(BL100,AR$1)),"")</f>
        <v/>
      </c>
      <c r="AS100" s="140" t="str">
        <f>IFERROR(IF(BM100="","",HYPERLINK(BM100,AS$1)),"")</f>
        <v/>
      </c>
      <c r="AT100" s="140" t="str">
        <f>IFERROR(IF(BN100="","",HYPERLINK(BN100,AT$1)),"")</f>
        <v/>
      </c>
      <c r="AU100" s="141" t="str">
        <f>IFERROR(IF(BO100="","",HYPERLINK(BO100,AU$1)),"")</f>
        <v/>
      </c>
      <c r="AV100" s="140" t="str">
        <f>IFERROR(IF(BP100="","",HYPERLINK(BP100,AV$1)),"")</f>
        <v/>
      </c>
      <c r="AX100" s="130" t="str">
        <f t="array" ref="AX100">INDEX(AL성적Data!AF:AF,MATCH(1,(AL성적Data!A:A=DB!A100)*(AL성적Data!AC:AC="TW"),0))</f>
        <v>http://www.lxhausys.co.kr/popup/rn/download/downloadPopup.jsp?from=alwindow&amp;uu=/upload/alwindow/data/TW-LC-W400-N9-444MEGE2R5.pdf</v>
      </c>
      <c r="AY100" s="130" t="e">
        <f t="array" ref="AY100">INDEX(AL성적Data!AF:AF,MATCH(1,(AL성적Data!A:A=DB!A100)*(AL성적Data!AC:AC="TA"),0))</f>
        <v>#N/A</v>
      </c>
      <c r="AZ100" s="130" t="e">
        <f t="array" ref="AZ100">INDEX(AL성적Data!AF:AF,MATCH(1,(AL성적Data!A:A=DB!A100)*(AL성적Data!AC:AC="WA"),0))</f>
        <v>#N/A</v>
      </c>
      <c r="BA100" s="130"/>
      <c r="BB100" s="130"/>
      <c r="BC100" s="130" t="e">
        <f>INDEX(AL성적Data!AF:AF,MATCH(1,(AL성적Data!A:A=DB!A100)*(AL성적Data!AC:AC="DA2"),0))</f>
        <v>#N/A</v>
      </c>
      <c r="BD100" s="130"/>
      <c r="BE100" s="130"/>
      <c r="BF100" s="130"/>
      <c r="BG100" s="135" t="str">
        <f>IF(VLOOKUP($C100,AL제품Data!$A$2:$AL$200,28,0)="","",VLOOKUP($C100,AL제품Data!$A$2:$AL$200,28,0))</f>
        <v>http://www.lxhausys.co.kr/popup/rn/download/downloadPopup.jsp?from=alwindow&amp;uu=/upload/alwindow/data/LC-W400-N9_SEC.dwg</v>
      </c>
      <c r="BH100" s="135"/>
      <c r="BI100" s="135" t="str">
        <f>IF(VLOOKUP($C100,AL제품Data!$A$2:$AL$100,30,0)="","",VLOOKUP($C100,AL제품Data!$A$2:$AL$100,30,0))</f>
        <v/>
      </c>
      <c r="BJ100" s="135"/>
      <c r="BK100" s="135"/>
      <c r="BL100" s="135"/>
      <c r="BM100" s="135"/>
      <c r="BN100" s="135"/>
      <c r="BO100" s="135" t="str">
        <f>IF(VLOOKUP($C100,AL제품Data!$A$2:$AL$100,36,0)="","",VLOOKUP($C100,AL제품Data!$A$2:$AL$100,36,0))</f>
        <v/>
      </c>
      <c r="BP100" s="135"/>
      <c r="BQ100" s="135" t="str">
        <f>IF(VLOOKUP($C100,AL제품Data!$A$2:$AL$100,38,0)="","",VLOOKUP($C100,AL제품Data!$A$2:$AL$100,38,0))</f>
        <v/>
      </c>
      <c r="BR100" s="130"/>
      <c r="BS100" s="130"/>
    </row>
    <row r="101" spans="1:71" s="112" customFormat="1" ht="20.25" customHeight="1" thickBot="1">
      <c r="A101" s="130" t="s">
        <v>1101</v>
      </c>
      <c r="B101" s="158" t="str">
        <f t="shared" si="0"/>
        <v>2</v>
      </c>
      <c r="C101" s="132" t="s">
        <v>1072</v>
      </c>
      <c r="D101" s="133" t="str">
        <f>VLOOKUP($C101,AL제품Data!$A$2:$K$117,2,0)</f>
        <v>AL-PVC</v>
      </c>
      <c r="E101" s="133" t="str">
        <f>VLOOKUP($C101,AL제품Data!$A$2:$K$300,3,0)</f>
        <v>실내면,발코니면</v>
      </c>
      <c r="F101" s="133" t="str">
        <f>VLOOKUP($C101,AL제품Data!$A$2:$K$300,4,0)</f>
        <v>Lift &amp; Slide(기능성미서기)</v>
      </c>
      <c r="G101" s="133" t="str">
        <f>VLOOKUP($C101,AL제품Data!$A$2:$K$300,5,0)</f>
        <v>시스템창</v>
      </c>
      <c r="H101" s="133" t="str">
        <f>VLOOKUP($C101,AL제품Data!$A$2:$K$300,6,0)</f>
        <v>LONCHEL W400 N9</v>
      </c>
      <c r="I101" s="133" t="str">
        <f>VLOOKUP($C101,AL제품Data!$A$2:$K$300,7,0)</f>
        <v>론첼 W400 N9</v>
      </c>
      <c r="J101" s="133" t="str">
        <f>VLOOKUP($C101,AL제품Data!$A$2:$K$300,8,0)</f>
        <v>LS이중창</v>
      </c>
      <c r="K101" s="133">
        <f>VLOOKUP($C101,AL제품Data!$A$2:$K$300,9,0)</f>
        <v>270</v>
      </c>
      <c r="L101" s="133" t="str">
        <f>VLOOKUP($C101,AL제품Data!$A$2:$K$300,10,0)</f>
        <v>FULL창</v>
      </c>
      <c r="M101" s="133" t="str">
        <f>VLOOKUP($C101,AL제품Data!$A$2:$K$300,11,0)</f>
        <v>특판전용</v>
      </c>
      <c r="N101" s="134" t="str">
        <f>IFERROR(VLOOKUP($C101,AL제품Data!$A$2:$K$117,12,0),"")</f>
        <v/>
      </c>
      <c r="O101" s="130" t="str">
        <f>IF(VLOOKUP($A101,AL성적Data!$A$2:$AB$309,7,0)=0,"",VLOOKUP($A101,AL성적Data!$A$2:$AB$309,7,0))</f>
        <v>24mm(5일반+14아르곤+5수퍼로이)</v>
      </c>
      <c r="P101" s="135" t="str">
        <f>IF(VLOOKUP($A101,AL성적Data!$A$2:$AB$309,8,0)=0,"",VLOOKUP($A101,AL성적Data!$A$2:$AB$309,8,0))</f>
        <v/>
      </c>
      <c r="Q101" s="135" t="str">
        <f>IF(VLOOKUP($A101,AL성적Data!$A$2:$AB$309,9,0)=0,"",VLOOKUP($A101,AL성적Data!$A$2:$AB$309,9,0))</f>
        <v>24mm(5일반+14아르곤+5수퍼로이)</v>
      </c>
      <c r="R101" s="136" t="str">
        <f>IF(VLOOKUP($A101,AL성적Data!$A$2:$AB$309,10,0)=0,"",VLOOKUP($A101,AL성적Data!$A$2:$AB$309,10,0))</f>
        <v/>
      </c>
      <c r="S101" s="137" t="str">
        <f t="array" ref="S101">IFERROR(INDEX(AL성적Data!K:K,MATCH(1,(AL성적Data!A:A=DB!A101)*(AL성적Data!AC:AC="TW"),0)),"")</f>
        <v/>
      </c>
      <c r="T101" s="138" t="str">
        <f t="array" ref="T101">IFERROR(INDEX(AL성적Data!M:M,MATCH(1,(AL성적Data!A:A=DB!A101)*(AL성적Data!AC:AC="TW"),0)),"")</f>
        <v/>
      </c>
      <c r="U101" s="137" t="str">
        <f t="array" ref="U101">IFERROR(INDEX(AL성적Data!N:N,MATCH(1,(AL성적Data!A:A=DB!A101)*(AL성적Data!AC:AC="TW"),0)),"")</f>
        <v/>
      </c>
      <c r="V101" s="137" t="str">
        <f t="array" ref="V101">IFERROR(INDEX(AL성적Data!O:O,MATCH(1,(AL성적Data!A:A=DB!A101)*(AL성적Data!AC:AC="TA"),0)),"")</f>
        <v/>
      </c>
      <c r="W101" s="137" t="str">
        <f t="array" ref="W101">IFERROR(IF(INDEX(AL성적Data!Q:Q,MATCH(1,(AL성적Data!A:A=DB!A101)*(AL성적Data!AC:AC="WA"),0))=0,"",INDEX(AL성적Data!Q:Q,MATCH(1,(AL성적Data!A:A=DB!A101)*(AL성적Data!AC:AC="WA"),0))),"")</f>
        <v/>
      </c>
      <c r="X101" s="137" t="str">
        <f t="array" ref="X101">IFERROR(IF(INDEX(AL성적Data!R:R,MATCH(1,(AL성적Data!A:A=DB!A101)*(AL성적Data!AC:AC="WA"),0))=0,"",INDEX(AL성적Data!R:R,MATCH(1,(AL성적Data!A:A=DB!A101)*(AL성적Data!AC:AC="WA"),0))),"")</f>
        <v>50등급</v>
      </c>
      <c r="Y101" s="137" t="str">
        <f t="array" ref="Y101">IFERROR(IF(INDEX(AL성적Data!S:S,MATCH(1,(AL성적Data!A:A=DB!A101)*(AL성적Data!AC:AC="WA"),0))=0,"",INDEX(AL성적Data!S:S,MATCH(1,(AL성적Data!A:A=DB!A101)*(AL성적Data!AC:AC="WA"),0))),"")</f>
        <v>400등급</v>
      </c>
      <c r="Z101" s="137"/>
      <c r="AA101" s="137"/>
      <c r="AB101" s="137"/>
      <c r="AC101" s="137"/>
      <c r="AD101" s="139"/>
      <c r="AE101" s="150" t="str">
        <f>IFERROR(HYPERLINK(AX101,AE$1),"")</f>
        <v/>
      </c>
      <c r="AF101" s="151" t="str">
        <f>IFERROR(HYPERLINK(AY101,AF$1),"")</f>
        <v/>
      </c>
      <c r="AG101" s="151" t="str">
        <f>IFERROR(HYPERLINK(AZ101,AG$1),"")</f>
        <v>성적서_역학</v>
      </c>
      <c r="AH101" s="135"/>
      <c r="AI101" s="135"/>
      <c r="AJ101" s="135"/>
      <c r="AK101" s="135"/>
      <c r="AL101" s="152"/>
      <c r="AM101" s="140" t="str">
        <f>IFERROR(IF(BG101="","",HYPERLINK(BG101,AM$1)),"")</f>
        <v>도면_단면dwg</v>
      </c>
      <c r="AN101" s="140" t="str">
        <f>IFERROR(IF(BH101="","",HYPERLINK(BH101,AN$1)),"")</f>
        <v/>
      </c>
      <c r="AO101" s="140" t="str">
        <f>IFERROR(IF(BI101="","",HYPERLINK(BI101,AO$1)),"")</f>
        <v/>
      </c>
      <c r="AP101" s="140" t="str">
        <f>IFERROR(IF(BJ101="","",HYPERLINK(BJ101,AP$1)),"")</f>
        <v/>
      </c>
      <c r="AQ101" s="140" t="str">
        <f>IFERROR(IF(BK101="","",HYPERLINK(BK101,AQ$1)),"")</f>
        <v/>
      </c>
      <c r="AR101" s="140" t="str">
        <f>IFERROR(IF(BL101="","",HYPERLINK(BL101,AR$1)),"")</f>
        <v/>
      </c>
      <c r="AS101" s="140" t="str">
        <f>IFERROR(IF(BM101="","",HYPERLINK(BM101,AS$1)),"")</f>
        <v/>
      </c>
      <c r="AT101" s="140" t="str">
        <f>IFERROR(IF(BN101="","",HYPERLINK(BN101,AT$1)),"")</f>
        <v/>
      </c>
      <c r="AU101" s="141" t="str">
        <f>IFERROR(IF(BO101="","",HYPERLINK(BO101,AU$1)),"")</f>
        <v/>
      </c>
      <c r="AV101" s="140" t="str">
        <f>IFERROR(IF(BP101="","",HYPERLINK(BP101,AV$1)),"")</f>
        <v/>
      </c>
      <c r="AX101" s="130" t="e">
        <f t="array" ref="AX101">INDEX(AL성적Data!AF:AF,MATCH(1,(AL성적Data!A:A=DB!A101)*(AL성적Data!AC:AC="TW"),0))</f>
        <v>#N/A</v>
      </c>
      <c r="AY101" s="130" t="e">
        <f t="array" ref="AY101">INDEX(AL성적Data!AF:AF,MATCH(1,(AL성적Data!A:A=DB!A101)*(AL성적Data!AC:AC="TA"),0))</f>
        <v>#N/A</v>
      </c>
      <c r="AZ101" s="130" t="str">
        <f t="array" ref="AZ101">INDEX(AL성적Data!AF:AF,MATCH(1,(AL성적Data!A:A=DB!A101)*(AL성적Data!AC:AC="WA"),0))</f>
        <v>http://www.lxhausys.co.kr/popup/rn/download/downloadPopup.jsp?from=alwindow&amp;uu=/upload/alwindow/data/WA-LC-W400-N9-444MEGE2R5.pdf</v>
      </c>
      <c r="BA101" s="130"/>
      <c r="BB101" s="130"/>
      <c r="BC101" s="130" t="e">
        <f>INDEX(AL성적Data!AF:AF,MATCH(1,(AL성적Data!A:A=DB!A101)*(AL성적Data!AC:AC="DA2"),0))</f>
        <v>#N/A</v>
      </c>
      <c r="BD101" s="130"/>
      <c r="BE101" s="130"/>
      <c r="BF101" s="130"/>
      <c r="BG101" s="135" t="str">
        <f>IF(VLOOKUP($C101,AL제품Data!$A$2:$AL$200,28,0)="","",VLOOKUP($C101,AL제품Data!$A$2:$AL$200,28,0))</f>
        <v>http://www.lxhausys.co.kr/popup/rn/download/downloadPopup.jsp?from=alwindow&amp;uu=/upload/alwindow/data/LC-W400-N9_SEC.dwg</v>
      </c>
      <c r="BH101" s="135"/>
      <c r="BI101" s="135" t="str">
        <f>IF(VLOOKUP($C101,AL제품Data!$A$2:$AL$100,30,0)="","",VLOOKUP($C101,AL제품Data!$A$2:$AL$100,30,0))</f>
        <v/>
      </c>
      <c r="BJ101" s="135"/>
      <c r="BK101" s="135"/>
      <c r="BL101" s="135"/>
      <c r="BM101" s="135"/>
      <c r="BN101" s="135"/>
      <c r="BO101" s="135" t="str">
        <f>IF(VLOOKUP($C101,AL제품Data!$A$2:$AL$100,36,0)="","",VLOOKUP($C101,AL제품Data!$A$2:$AL$100,36,0))</f>
        <v/>
      </c>
      <c r="BP101" s="135"/>
      <c r="BQ101" s="135" t="str">
        <f>IF(VLOOKUP($C101,AL제품Data!$A$2:$AL$100,38,0)="","",VLOOKUP($C101,AL제품Data!$A$2:$AL$100,38,0))</f>
        <v/>
      </c>
      <c r="BR101" s="130"/>
      <c r="BS101" s="130"/>
    </row>
    <row r="102" spans="1:71" s="112" customFormat="1" ht="20.25" customHeight="1" thickBot="1">
      <c r="A102" s="130" t="s">
        <v>1104</v>
      </c>
      <c r="B102" s="158" t="str">
        <f t="shared" si="0"/>
        <v>1</v>
      </c>
      <c r="C102" s="132" t="s">
        <v>1072</v>
      </c>
      <c r="D102" s="133" t="str">
        <f>VLOOKUP($C102,AL제품Data!$A$2:$K$117,2,0)</f>
        <v>AL-PVC</v>
      </c>
      <c r="E102" s="133" t="str">
        <f>VLOOKUP($C102,AL제품Data!$A$2:$K$300,3,0)</f>
        <v>실내면,발코니면</v>
      </c>
      <c r="F102" s="133" t="str">
        <f>VLOOKUP($C102,AL제품Data!$A$2:$K$300,4,0)</f>
        <v>Lift &amp; Slide(기능성미서기)</v>
      </c>
      <c r="G102" s="133" t="str">
        <f>VLOOKUP($C102,AL제품Data!$A$2:$K$300,5,0)</f>
        <v>시스템창</v>
      </c>
      <c r="H102" s="133" t="str">
        <f>VLOOKUP($C102,AL제품Data!$A$2:$K$300,6,0)</f>
        <v>LONCHEL W400 N9</v>
      </c>
      <c r="I102" s="133" t="str">
        <f>VLOOKUP($C102,AL제품Data!$A$2:$K$300,7,0)</f>
        <v>론첼 W400 N9</v>
      </c>
      <c r="J102" s="133" t="str">
        <f>VLOOKUP($C102,AL제품Data!$A$2:$K$300,8,0)</f>
        <v>LS이중창</v>
      </c>
      <c r="K102" s="133">
        <f>VLOOKUP($C102,AL제품Data!$A$2:$K$300,9,0)</f>
        <v>270</v>
      </c>
      <c r="L102" s="133" t="str">
        <f>VLOOKUP($C102,AL제품Data!$A$2:$K$300,10,0)</f>
        <v>FULL창</v>
      </c>
      <c r="M102" s="133" t="str">
        <f>VLOOKUP($C102,AL제품Data!$A$2:$K$300,11,0)</f>
        <v>특판전용</v>
      </c>
      <c r="N102" s="134" t="str">
        <f>IFERROR(VLOOKUP($C102,AL제품Data!$A$2:$K$117,12,0),"")</f>
        <v/>
      </c>
      <c r="O102" s="130" t="str">
        <f>IF(VLOOKUP($A102,AL성적Data!$A$2:$AB$309,7,0)=0,"",VLOOKUP($A102,AL성적Data!$A$2:$AB$309,7,0))</f>
        <v>24mm(5일반+14공기+5수퍼로이)</v>
      </c>
      <c r="P102" s="135" t="str">
        <f>IF(VLOOKUP($A102,AL성적Data!$A$2:$AB$309,8,0)=0,"",VLOOKUP($A102,AL성적Data!$A$2:$AB$309,8,0))</f>
        <v/>
      </c>
      <c r="Q102" s="135" t="str">
        <f>IF(VLOOKUP($A102,AL성적Data!$A$2:$AB$309,9,0)=0,"",VLOOKUP($A102,AL성적Data!$A$2:$AB$309,9,0))</f>
        <v>24mm(5일반+14공기+5수퍼로이)</v>
      </c>
      <c r="R102" s="136" t="str">
        <f>IF(VLOOKUP($A102,AL성적Data!$A$2:$AB$309,10,0)=0,"",VLOOKUP($A102,AL성적Data!$A$2:$AB$309,10,0))</f>
        <v/>
      </c>
      <c r="S102" s="137" t="str">
        <f t="array" ref="S102">IFERROR(INDEX(AL성적Data!K:K,MATCH(1,(AL성적Data!A:A=DB!A102)*(AL성적Data!AC:AC="TW"),0)),"")</f>
        <v>1등급</v>
      </c>
      <c r="T102" s="138">
        <f t="array" ref="T102">IFERROR(INDEX(AL성적Data!M:M,MATCH(1,(AL성적Data!A:A=DB!A102)*(AL성적Data!AC:AC="TW"),0)),"")</f>
        <v>0.95499999999999996</v>
      </c>
      <c r="U102" s="137">
        <f t="array" ref="U102">IFERROR(INDEX(AL성적Data!N:N,MATCH(1,(AL성적Data!A:A=DB!A102)*(AL성적Data!AC:AC="TW"),0)),"")</f>
        <v>0.77</v>
      </c>
      <c r="V102" s="137" t="str">
        <f t="array" ref="V102">IFERROR(INDEX(AL성적Data!O:O,MATCH(1,(AL성적Data!A:A=DB!A102)*(AL성적Data!AC:AC="TA"),0)),"")</f>
        <v/>
      </c>
      <c r="W102" s="137" t="str">
        <f t="array" ref="W102">IFERROR(IF(INDEX(AL성적Data!Q:Q,MATCH(1,(AL성적Data!A:A=DB!A102)*(AL성적Data!AC:AC="WA"),0))=0,"",INDEX(AL성적Data!Q:Q,MATCH(1,(AL성적Data!A:A=DB!A102)*(AL성적Data!AC:AC="WA"),0))),"")</f>
        <v/>
      </c>
      <c r="X102" s="137" t="str">
        <f t="array" ref="X102">IFERROR(IF(INDEX(AL성적Data!R:R,MATCH(1,(AL성적Data!A:A=DB!A102)*(AL성적Data!AC:AC="WA"),0))=0,"",INDEX(AL성적Data!R:R,MATCH(1,(AL성적Data!A:A=DB!A102)*(AL성적Data!AC:AC="WA"),0))),"")</f>
        <v/>
      </c>
      <c r="Y102" s="137" t="str">
        <f t="array" ref="Y102">IFERROR(IF(INDEX(AL성적Data!S:S,MATCH(1,(AL성적Data!A:A=DB!A102)*(AL성적Data!AC:AC="WA"),0))=0,"",INDEX(AL성적Data!S:S,MATCH(1,(AL성적Data!A:A=DB!A102)*(AL성적Data!AC:AC="WA"),0))),"")</f>
        <v/>
      </c>
      <c r="Z102" s="137"/>
      <c r="AA102" s="137"/>
      <c r="AB102" s="137"/>
      <c r="AC102" s="137"/>
      <c r="AD102" s="139"/>
      <c r="AE102" s="150" t="str">
        <f>IFERROR(HYPERLINK(AX102,AE$1),"")</f>
        <v>성적서_에너지</v>
      </c>
      <c r="AF102" s="151" t="str">
        <f>IFERROR(HYPERLINK(AY102,AF$1),"")</f>
        <v/>
      </c>
      <c r="AG102" s="151" t="str">
        <f>IFERROR(HYPERLINK(AZ102,AG$1),"")</f>
        <v/>
      </c>
      <c r="AH102" s="135"/>
      <c r="AI102" s="135"/>
      <c r="AJ102" s="135"/>
      <c r="AK102" s="135"/>
      <c r="AL102" s="152"/>
      <c r="AM102" s="140" t="str">
        <f>IFERROR(IF(BG102="","",HYPERLINK(BG102,AM$1)),"")</f>
        <v>도면_단면dwg</v>
      </c>
      <c r="AN102" s="140" t="str">
        <f>IFERROR(IF(BH102="","",HYPERLINK(BH102,AN$1)),"")</f>
        <v/>
      </c>
      <c r="AO102" s="140" t="str">
        <f>IFERROR(IF(BI102="","",HYPERLINK(BI102,AO$1)),"")</f>
        <v/>
      </c>
      <c r="AP102" s="140" t="str">
        <f>IFERROR(IF(BJ102="","",HYPERLINK(BJ102,AP$1)),"")</f>
        <v/>
      </c>
      <c r="AQ102" s="140" t="str">
        <f>IFERROR(IF(BK102="","",HYPERLINK(BK102,AQ$1)),"")</f>
        <v/>
      </c>
      <c r="AR102" s="140" t="str">
        <f>IFERROR(IF(BL102="","",HYPERLINK(BL102,AR$1)),"")</f>
        <v/>
      </c>
      <c r="AS102" s="140" t="str">
        <f>IFERROR(IF(BM102="","",HYPERLINK(BM102,AS$1)),"")</f>
        <v/>
      </c>
      <c r="AT102" s="140" t="str">
        <f>IFERROR(IF(BN102="","",HYPERLINK(BN102,AT$1)),"")</f>
        <v/>
      </c>
      <c r="AU102" s="141" t="str">
        <f>IFERROR(IF(BO102="","",HYPERLINK(BO102,AU$1)),"")</f>
        <v/>
      </c>
      <c r="AV102" s="140" t="str">
        <f>IFERROR(IF(BP102="","",HYPERLINK(BP102,AV$1)),"")</f>
        <v/>
      </c>
      <c r="AX102" s="130" t="str">
        <f t="array" ref="AX102">INDEX(AL성적Data!AF:AF,MATCH(1,(AL성적Data!A:A=DB!A102)*(AL성적Data!AC:AC="TW"),0))</f>
        <v>http://www.lxhausys.co.kr/popup/rn/download/downloadPopup.jsp?from=alwindow&amp;uu=/upload/alwindow/data/TW-LC-W400-N9-444MGGE2A5.pdf</v>
      </c>
      <c r="AY102" s="130" t="e">
        <f t="array" ref="AY102">INDEX(AL성적Data!AF:AF,MATCH(1,(AL성적Data!A:A=DB!A102)*(AL성적Data!AC:AC="TA"),0))</f>
        <v>#N/A</v>
      </c>
      <c r="AZ102" s="130" t="e">
        <f t="array" ref="AZ102">INDEX(AL성적Data!AF:AF,MATCH(1,(AL성적Data!A:A=DB!A102)*(AL성적Data!AC:AC="WA"),0))</f>
        <v>#N/A</v>
      </c>
      <c r="BA102" s="130"/>
      <c r="BB102" s="130"/>
      <c r="BC102" s="130" t="e">
        <f>INDEX(AL성적Data!AF:AF,MATCH(1,(AL성적Data!A:A=DB!A102)*(AL성적Data!AC:AC="DA2"),0))</f>
        <v>#N/A</v>
      </c>
      <c r="BD102" s="130"/>
      <c r="BE102" s="130"/>
      <c r="BF102" s="130"/>
      <c r="BG102" s="135" t="str">
        <f>IF(VLOOKUP($C102,AL제품Data!$A$2:$AL$200,28,0)="","",VLOOKUP($C102,AL제품Data!$A$2:$AL$200,28,0))</f>
        <v>http://www.lxhausys.co.kr/popup/rn/download/downloadPopup.jsp?from=alwindow&amp;uu=/upload/alwindow/data/LC-W400-N9_SEC.dwg</v>
      </c>
      <c r="BH102" s="135"/>
      <c r="BI102" s="135" t="str">
        <f>IF(VLOOKUP($C102,AL제품Data!$A$2:$AL$100,30,0)="","",VLOOKUP($C102,AL제품Data!$A$2:$AL$100,30,0))</f>
        <v/>
      </c>
      <c r="BJ102" s="135"/>
      <c r="BK102" s="135"/>
      <c r="BL102" s="135"/>
      <c r="BM102" s="135"/>
      <c r="BN102" s="135"/>
      <c r="BO102" s="135" t="str">
        <f>IF(VLOOKUP($C102,AL제품Data!$A$2:$AL$100,36,0)="","",VLOOKUP($C102,AL제품Data!$A$2:$AL$100,36,0))</f>
        <v/>
      </c>
      <c r="BP102" s="135"/>
      <c r="BQ102" s="135" t="str">
        <f>IF(VLOOKUP($C102,AL제품Data!$A$2:$AL$100,38,0)="","",VLOOKUP($C102,AL제품Data!$A$2:$AL$100,38,0))</f>
        <v/>
      </c>
      <c r="BR102" s="130"/>
      <c r="BS102" s="130"/>
    </row>
    <row r="103" spans="1:71" s="112" customFormat="1" ht="20.25" customHeight="1" thickBot="1">
      <c r="A103" s="130" t="s">
        <v>1107</v>
      </c>
      <c r="B103" s="158" t="str">
        <f t="shared" si="0"/>
        <v>1</v>
      </c>
      <c r="C103" s="132" t="s">
        <v>1072</v>
      </c>
      <c r="D103" s="133" t="str">
        <f>VLOOKUP($C103,AL제품Data!$A$2:$K$117,2,0)</f>
        <v>AL-PVC</v>
      </c>
      <c r="E103" s="133" t="str">
        <f>VLOOKUP($C103,AL제품Data!$A$2:$K$300,3,0)</f>
        <v>실내면,발코니면</v>
      </c>
      <c r="F103" s="133" t="str">
        <f>VLOOKUP($C103,AL제품Data!$A$2:$K$300,4,0)</f>
        <v>Lift &amp; Slide(기능성미서기)</v>
      </c>
      <c r="G103" s="133" t="str">
        <f>VLOOKUP($C103,AL제품Data!$A$2:$K$300,5,0)</f>
        <v>시스템창</v>
      </c>
      <c r="H103" s="133" t="str">
        <f>VLOOKUP($C103,AL제품Data!$A$2:$K$300,6,0)</f>
        <v>LONCHEL W400 N9</v>
      </c>
      <c r="I103" s="133" t="str">
        <f>VLOOKUP($C103,AL제품Data!$A$2:$K$300,7,0)</f>
        <v>론첼 W400 N9</v>
      </c>
      <c r="J103" s="133" t="str">
        <f>VLOOKUP($C103,AL제품Data!$A$2:$K$300,8,0)</f>
        <v>LS이중창</v>
      </c>
      <c r="K103" s="133">
        <f>VLOOKUP($C103,AL제품Data!$A$2:$K$300,9,0)</f>
        <v>270</v>
      </c>
      <c r="L103" s="133" t="str">
        <f>VLOOKUP($C103,AL제품Data!$A$2:$K$300,10,0)</f>
        <v>FULL창</v>
      </c>
      <c r="M103" s="133" t="str">
        <f>VLOOKUP($C103,AL제품Data!$A$2:$K$300,11,0)</f>
        <v>특판전용</v>
      </c>
      <c r="N103" s="134" t="str">
        <f>IFERROR(VLOOKUP($C103,AL제품Data!$A$2:$K$117,12,0),"")</f>
        <v/>
      </c>
      <c r="O103" s="130" t="str">
        <f>IF(VLOOKUP($A103,AL성적Data!$A$2:$AB$309,7,0)=0,"",VLOOKUP($A103,AL성적Data!$A$2:$AB$309,7,0))</f>
        <v>22mm(5일반+12공기+5수퍼로이)</v>
      </c>
      <c r="P103" s="135" t="str">
        <f>IF(VLOOKUP($A103,AL성적Data!$A$2:$AB$309,8,0)=0,"",VLOOKUP($A103,AL성적Data!$A$2:$AB$309,8,0))</f>
        <v/>
      </c>
      <c r="Q103" s="135" t="str">
        <f>IF(VLOOKUP($A103,AL성적Data!$A$2:$AB$309,9,0)=0,"",VLOOKUP($A103,AL성적Data!$A$2:$AB$309,9,0))</f>
        <v>22mm(5일반+12공기+5수퍼로이)</v>
      </c>
      <c r="R103" s="136" t="str">
        <f>IF(VLOOKUP($A103,AL성적Data!$A$2:$AB$309,10,0)=0,"",VLOOKUP($A103,AL성적Data!$A$2:$AB$309,10,0))</f>
        <v/>
      </c>
      <c r="S103" s="137" t="str">
        <f t="array" ref="S103">IFERROR(INDEX(AL성적Data!K:K,MATCH(1,(AL성적Data!A:A=DB!A103)*(AL성적Data!AC:AC="TW"),0)),"")</f>
        <v>1등급</v>
      </c>
      <c r="T103" s="138">
        <f t="array" ref="T103">IFERROR(INDEX(AL성적Data!M:M,MATCH(1,(AL성적Data!A:A=DB!A103)*(AL성적Data!AC:AC="TW"),0)),"")</f>
        <v>0.999</v>
      </c>
      <c r="U103" s="137">
        <f t="array" ref="U103">IFERROR(INDEX(AL성적Data!N:N,MATCH(1,(AL성적Data!A:A=DB!A103)*(AL성적Data!AC:AC="TW"),0)),"")</f>
        <v>0.9</v>
      </c>
      <c r="V103" s="137" t="str">
        <f t="array" ref="V103">IFERROR(INDEX(AL성적Data!O:O,MATCH(1,(AL성적Data!A:A=DB!A103)*(AL성적Data!AC:AC="TA"),0)),"")</f>
        <v/>
      </c>
      <c r="W103" s="137" t="str">
        <f t="array" ref="W103">IFERROR(IF(INDEX(AL성적Data!Q:Q,MATCH(1,(AL성적Data!A:A=DB!A103)*(AL성적Data!AC:AC="WA"),0))=0,"",INDEX(AL성적Data!Q:Q,MATCH(1,(AL성적Data!A:A=DB!A103)*(AL성적Data!AC:AC="WA"),0))),"")</f>
        <v/>
      </c>
      <c r="X103" s="137" t="str">
        <f t="array" ref="X103">IFERROR(IF(INDEX(AL성적Data!R:R,MATCH(1,(AL성적Data!A:A=DB!A103)*(AL성적Data!AC:AC="WA"),0))=0,"",INDEX(AL성적Data!R:R,MATCH(1,(AL성적Data!A:A=DB!A103)*(AL성적Data!AC:AC="WA"),0))),"")</f>
        <v/>
      </c>
      <c r="Y103" s="137" t="str">
        <f t="array" ref="Y103">IFERROR(IF(INDEX(AL성적Data!S:S,MATCH(1,(AL성적Data!A:A=DB!A103)*(AL성적Data!AC:AC="WA"),0))=0,"",INDEX(AL성적Data!S:S,MATCH(1,(AL성적Data!A:A=DB!A103)*(AL성적Data!AC:AC="WA"),0))),"")</f>
        <v/>
      </c>
      <c r="Z103" s="137"/>
      <c r="AA103" s="137"/>
      <c r="AB103" s="137"/>
      <c r="AC103" s="137"/>
      <c r="AD103" s="139"/>
      <c r="AE103" s="150" t="str">
        <f>IFERROR(HYPERLINK(AX103,AE$1),"")</f>
        <v>성적서_에너지</v>
      </c>
      <c r="AF103" s="151" t="str">
        <f>IFERROR(HYPERLINK(AY103,AF$1),"")</f>
        <v/>
      </c>
      <c r="AG103" s="151" t="str">
        <f>IFERROR(HYPERLINK(AZ103,AG$1),"")</f>
        <v/>
      </c>
      <c r="AH103" s="135"/>
      <c r="AI103" s="135"/>
      <c r="AJ103" s="135"/>
      <c r="AK103" s="135"/>
      <c r="AL103" s="152"/>
      <c r="AM103" s="140" t="str">
        <f>IFERROR(IF(BG103="","",HYPERLINK(BG103,AM$1)),"")</f>
        <v>도면_단면dwg</v>
      </c>
      <c r="AN103" s="140" t="str">
        <f>IFERROR(IF(BH103="","",HYPERLINK(BH103,AN$1)),"")</f>
        <v/>
      </c>
      <c r="AO103" s="140" t="str">
        <f>IFERROR(IF(BI103="","",HYPERLINK(BI103,AO$1)),"")</f>
        <v/>
      </c>
      <c r="AP103" s="140" t="str">
        <f>IFERROR(IF(BJ103="","",HYPERLINK(BJ103,AP$1)),"")</f>
        <v/>
      </c>
      <c r="AQ103" s="140" t="str">
        <f>IFERROR(IF(BK103="","",HYPERLINK(BK103,AQ$1)),"")</f>
        <v/>
      </c>
      <c r="AR103" s="140" t="str">
        <f>IFERROR(IF(BL103="","",HYPERLINK(BL103,AR$1)),"")</f>
        <v/>
      </c>
      <c r="AS103" s="140" t="str">
        <f>IFERROR(IF(BM103="","",HYPERLINK(BM103,AS$1)),"")</f>
        <v/>
      </c>
      <c r="AT103" s="140" t="str">
        <f>IFERROR(IF(BN103="","",HYPERLINK(BN103,AT$1)),"")</f>
        <v/>
      </c>
      <c r="AU103" s="141" t="str">
        <f>IFERROR(IF(BO103="","",HYPERLINK(BO103,AU$1)),"")</f>
        <v/>
      </c>
      <c r="AV103" s="140" t="str">
        <f>IFERROR(IF(BP103="","",HYPERLINK(BP103,AV$1)),"")</f>
        <v/>
      </c>
      <c r="AX103" s="130" t="str">
        <f t="array" ref="AX103">INDEX(AL성적Data!AF:AF,MATCH(1,(AL성적Data!A:A=DB!A103)*(AL성적Data!AC:AC="TW"),0))</f>
        <v>http://www.lxhausys.co.kr/popup/rn/download/downloadPopup.jsp?from=alwindow&amp;uu=/upload/alwindow/data/TW-LC-W400-N9-422MGGE2A5.pdf</v>
      </c>
      <c r="AY103" s="130" t="e">
        <f t="array" ref="AY103">INDEX(AL성적Data!AF:AF,MATCH(1,(AL성적Data!A:A=DB!A103)*(AL성적Data!AC:AC="TA"),0))</f>
        <v>#N/A</v>
      </c>
      <c r="AZ103" s="130" t="e">
        <f t="array" ref="AZ103">INDEX(AL성적Data!AF:AF,MATCH(1,(AL성적Data!A:A=DB!A103)*(AL성적Data!AC:AC="WA"),0))</f>
        <v>#N/A</v>
      </c>
      <c r="BA103" s="130"/>
      <c r="BB103" s="130"/>
      <c r="BC103" s="130" t="s">
        <v>1140</v>
      </c>
      <c r="BD103" s="130"/>
      <c r="BE103" s="130"/>
      <c r="BF103" s="130"/>
      <c r="BG103" s="135" t="str">
        <f>IF(VLOOKUP($C103,AL제품Data!$A$2:$AL$200,28,0)="","",VLOOKUP($C103,AL제품Data!$A$2:$AL$200,28,0))</f>
        <v>http://www.lxhausys.co.kr/popup/rn/download/downloadPopup.jsp?from=alwindow&amp;uu=/upload/alwindow/data/LC-W400-N9_SEC.dwg</v>
      </c>
      <c r="BH103" s="135"/>
      <c r="BI103" s="135" t="str">
        <f>IF(VLOOKUP($C103,AL제품Data!$A$2:$AL$100,30,0)="","",VLOOKUP($C103,AL제품Data!$A$2:$AL$100,30,0))</f>
        <v/>
      </c>
      <c r="BJ103" s="135"/>
      <c r="BK103" s="135"/>
      <c r="BL103" s="135"/>
      <c r="BM103" s="135"/>
      <c r="BN103" s="135"/>
      <c r="BO103" s="135" t="str">
        <f>IF(VLOOKUP($C103,AL제품Data!$A$2:$AL$100,36,0)="","",VLOOKUP($C103,AL제품Data!$A$2:$AL$100,36,0))</f>
        <v/>
      </c>
      <c r="BP103" s="135"/>
      <c r="BQ103" s="135" t="str">
        <f>IF(VLOOKUP($C103,AL제품Data!$A$2:$AL$100,38,0)="","",VLOOKUP($C103,AL제품Data!$A$2:$AL$100,38,0))</f>
        <v/>
      </c>
      <c r="BR103" s="130"/>
      <c r="BS103" s="130"/>
    </row>
    <row r="104" spans="1:71" s="112" customFormat="1" ht="20.25" customHeight="1" thickBot="1">
      <c r="A104" s="130" t="s">
        <v>1110</v>
      </c>
      <c r="B104" s="158" t="str">
        <f t="shared" si="0"/>
        <v>1</v>
      </c>
      <c r="C104" s="132" t="s">
        <v>1072</v>
      </c>
      <c r="D104" s="133" t="str">
        <f>VLOOKUP($C104,AL제품Data!$A$2:$K$117,2,0)</f>
        <v>AL-PVC</v>
      </c>
      <c r="E104" s="133" t="str">
        <f>VLOOKUP($C104,AL제품Data!$A$2:$K$300,3,0)</f>
        <v>실내면,발코니면</v>
      </c>
      <c r="F104" s="133" t="str">
        <f>VLOOKUP($C104,AL제품Data!$A$2:$K$300,4,0)</f>
        <v>Lift &amp; Slide(기능성미서기)</v>
      </c>
      <c r="G104" s="133" t="str">
        <f>VLOOKUP($C104,AL제품Data!$A$2:$K$300,5,0)</f>
        <v>시스템창</v>
      </c>
      <c r="H104" s="133" t="str">
        <f>VLOOKUP($C104,AL제품Data!$A$2:$K$300,6,0)</f>
        <v>LONCHEL W400 N9</v>
      </c>
      <c r="I104" s="133" t="str">
        <f>VLOOKUP($C104,AL제품Data!$A$2:$K$300,7,0)</f>
        <v>론첼 W400 N9</v>
      </c>
      <c r="J104" s="133" t="str">
        <f>VLOOKUP($C104,AL제품Data!$A$2:$K$300,8,0)</f>
        <v>LS이중창</v>
      </c>
      <c r="K104" s="133">
        <f>VLOOKUP($C104,AL제품Data!$A$2:$K$300,9,0)</f>
        <v>270</v>
      </c>
      <c r="L104" s="133" t="str">
        <f>VLOOKUP($C104,AL제품Data!$A$2:$K$300,10,0)</f>
        <v>FULL창</v>
      </c>
      <c r="M104" s="133" t="str">
        <f>VLOOKUP($C104,AL제품Data!$A$2:$K$300,11,0)</f>
        <v>특판전용</v>
      </c>
      <c r="N104" s="134" t="str">
        <f>IFERROR(VLOOKUP($C104,AL제품Data!$A$2:$K$117,12,0),"")</f>
        <v/>
      </c>
      <c r="O104" s="130" t="str">
        <f>IF(VLOOKUP($A104,AL성적Data!$A$2:$AB$309,7,0)=0,"",VLOOKUP($A104,AL성적Data!$A$2:$AB$309,7,0))</f>
        <v>24mm(5일반+14공기+5일반)</v>
      </c>
      <c r="P104" s="135" t="str">
        <f>IF(VLOOKUP($A104,AL성적Data!$A$2:$AB$309,8,0)=0,"",VLOOKUP($A104,AL성적Data!$A$2:$AB$309,8,0))</f>
        <v/>
      </c>
      <c r="Q104" s="135" t="str">
        <f>IF(VLOOKUP($A104,AL성적Data!$A$2:$AB$309,9,0)=0,"",VLOOKUP($A104,AL성적Data!$A$2:$AB$309,9,0))</f>
        <v>24mm(5일반+14공기+5수퍼로이)</v>
      </c>
      <c r="R104" s="136" t="str">
        <f>IF(VLOOKUP($A104,AL성적Data!$A$2:$AB$309,10,0)=0,"",VLOOKUP($A104,AL성적Data!$A$2:$AB$309,10,0))</f>
        <v/>
      </c>
      <c r="S104" s="137" t="str">
        <f t="array" ref="S104">IFERROR(INDEX(AL성적Data!K:K,MATCH(1,(AL성적Data!A:A=DB!A104)*(AL성적Data!AC:AC="TW"),0)),"")</f>
        <v/>
      </c>
      <c r="T104" s="138" t="str">
        <f t="array" ref="T104">IFERROR(INDEX(AL성적Data!M:M,MATCH(1,(AL성적Data!A:A=DB!A104)*(AL성적Data!AC:AC="TW"),0)),"")</f>
        <v/>
      </c>
      <c r="U104" s="137" t="str">
        <f t="array" ref="U104">IFERROR(INDEX(AL성적Data!N:N,MATCH(1,(AL성적Data!A:A=DB!A104)*(AL성적Data!AC:AC="TW"),0)),"")</f>
        <v/>
      </c>
      <c r="V104" s="137">
        <f t="array" ref="V104">IFERROR(INDEX(AL성적Data!O:O,MATCH(1,(AL성적Data!A:A=DB!A104)*(AL성적Data!AC:AC="TA"),0)),"")</f>
        <v>0.93500000000000005</v>
      </c>
      <c r="W104" s="137" t="str">
        <f t="array" ref="W104">IFERROR(IF(INDEX(AL성적Data!Q:Q,MATCH(1,(AL성적Data!A:A=DB!A104)*(AL성적Data!AC:AC="WA"),0))=0,"",INDEX(AL성적Data!Q:Q,MATCH(1,(AL성적Data!A:A=DB!A104)*(AL성적Data!AC:AC="WA"),0))),"")</f>
        <v/>
      </c>
      <c r="X104" s="137" t="str">
        <f t="array" ref="X104">IFERROR(IF(INDEX(AL성적Data!R:R,MATCH(1,(AL성적Data!A:A=DB!A104)*(AL성적Data!AC:AC="WA"),0))=0,"",INDEX(AL성적Data!R:R,MATCH(1,(AL성적Data!A:A=DB!A104)*(AL성적Data!AC:AC="WA"),0))),"")</f>
        <v/>
      </c>
      <c r="Y104" s="137" t="str">
        <f t="array" ref="Y104">IFERROR(IF(INDEX(AL성적Data!S:S,MATCH(1,(AL성적Data!A:A=DB!A104)*(AL성적Data!AC:AC="WA"),0))=0,"",INDEX(AL성적Data!S:S,MATCH(1,(AL성적Data!A:A=DB!A104)*(AL성적Data!AC:AC="WA"),0))),"")</f>
        <v/>
      </c>
      <c r="Z104" s="137"/>
      <c r="AA104" s="137"/>
      <c r="AB104" s="137"/>
      <c r="AC104" s="137"/>
      <c r="AD104" s="139"/>
      <c r="AE104" s="150" t="str">
        <f>IFERROR(HYPERLINK(AX104,AE$1),"")</f>
        <v/>
      </c>
      <c r="AF104" s="151" t="str">
        <f>IFERROR(HYPERLINK(AY104,AF$1),"")</f>
        <v>성적서_단열</v>
      </c>
      <c r="AG104" s="151" t="str">
        <f>IFERROR(HYPERLINK(AZ104,AG$1),"")</f>
        <v/>
      </c>
      <c r="AH104" s="135"/>
      <c r="AI104" s="135"/>
      <c r="AJ104" s="135"/>
      <c r="AK104" s="135"/>
      <c r="AL104" s="152"/>
      <c r="AM104" s="140" t="str">
        <f>IFERROR(IF(BG104="","",HYPERLINK(BG104,AM$1)),"")</f>
        <v>도면_단면dwg</v>
      </c>
      <c r="AN104" s="140" t="str">
        <f>IFERROR(IF(BH104="","",HYPERLINK(BH104,AN$1)),"")</f>
        <v/>
      </c>
      <c r="AO104" s="140" t="str">
        <f>IFERROR(IF(BI104="","",HYPERLINK(BI104,AO$1)),"")</f>
        <v/>
      </c>
      <c r="AP104" s="140" t="str">
        <f>IFERROR(IF(BJ104="","",HYPERLINK(BJ104,AP$1)),"")</f>
        <v/>
      </c>
      <c r="AQ104" s="140" t="str">
        <f>IFERROR(IF(BK104="","",HYPERLINK(BK104,AQ$1)),"")</f>
        <v/>
      </c>
      <c r="AR104" s="140" t="str">
        <f>IFERROR(IF(BL104="","",HYPERLINK(BL104,AR$1)),"")</f>
        <v/>
      </c>
      <c r="AS104" s="140" t="str">
        <f>IFERROR(IF(BM104="","",HYPERLINK(BM104,AS$1)),"")</f>
        <v/>
      </c>
      <c r="AT104" s="140" t="str">
        <f>IFERROR(IF(BN104="","",HYPERLINK(BN104,AT$1)),"")</f>
        <v/>
      </c>
      <c r="AU104" s="141" t="str">
        <f>IFERROR(IF(BO104="","",HYPERLINK(BO104,AU$1)),"")</f>
        <v/>
      </c>
      <c r="AV104" s="140" t="str">
        <f>IFERROR(IF(BP104="","",HYPERLINK(BP104,AV$1)),"")</f>
        <v/>
      </c>
      <c r="AX104" s="130" t="e">
        <f t="array" ref="AX104">INDEX(AL성적Data!AF:AF,MATCH(1,(AL성적Data!A:A=DB!A104)*(AL성적Data!AC:AC="TW"),0))</f>
        <v>#N/A</v>
      </c>
      <c r="AY104" s="130" t="str">
        <f t="array" ref="AY104">INDEX(AL성적Data!AF:AF,MATCH(1,(AL성적Data!A:A=DB!A104)*(AL성적Data!AC:AC="TA"),0))</f>
        <v>http://www.lxhausys.co.kr/popup/rn/download/downloadPopup.jsp?from=alwindow&amp;uu=/upload/alwindow/data/TA-LC-W400-N9-444GGGE1A5.pdf</v>
      </c>
      <c r="AZ104" s="130" t="e">
        <f t="array" ref="AZ104">INDEX(AL성적Data!AF:AF,MATCH(1,(AL성적Data!A:A=DB!A104)*(AL성적Data!AC:AC="WA"),0))</f>
        <v>#N/A</v>
      </c>
      <c r="BA104" s="130"/>
      <c r="BB104" s="130"/>
      <c r="BC104" s="130" t="e">
        <f>INDEX(AL성적Data!AF:AF,MATCH(1,(AL성적Data!A:A=DB!A104)*(AL성적Data!AC:AC="DA2"),0))</f>
        <v>#N/A</v>
      </c>
      <c r="BD104" s="130"/>
      <c r="BE104" s="130"/>
      <c r="BF104" s="130"/>
      <c r="BG104" s="135" t="str">
        <f>IF(VLOOKUP($C104,AL제품Data!$A$2:$AL$200,28,0)="","",VLOOKUP($C104,AL제품Data!$A$2:$AL$200,28,0))</f>
        <v>http://www.lxhausys.co.kr/popup/rn/download/downloadPopup.jsp?from=alwindow&amp;uu=/upload/alwindow/data/LC-W400-N9_SEC.dwg</v>
      </c>
      <c r="BH104" s="135"/>
      <c r="BI104" s="135" t="str">
        <f>IF(VLOOKUP($C104,AL제품Data!$A$2:$AL$100,30,0)="","",VLOOKUP($C104,AL제품Data!$A$2:$AL$100,30,0))</f>
        <v/>
      </c>
      <c r="BJ104" s="135"/>
      <c r="BK104" s="135"/>
      <c r="BL104" s="135"/>
      <c r="BM104" s="135"/>
      <c r="BN104" s="135"/>
      <c r="BO104" s="135" t="str">
        <f>IF(VLOOKUP($C104,AL제품Data!$A$2:$AL$100,36,0)="","",VLOOKUP($C104,AL제품Data!$A$2:$AL$100,36,0))</f>
        <v/>
      </c>
      <c r="BP104" s="135"/>
      <c r="BQ104" s="135" t="str">
        <f>IF(VLOOKUP($C104,AL제품Data!$A$2:$AL$100,38,0)="","",VLOOKUP($C104,AL제품Data!$A$2:$AL$100,38,0))</f>
        <v/>
      </c>
      <c r="BR104" s="130"/>
      <c r="BS104" s="130"/>
    </row>
    <row r="105" spans="1:71" s="112" customFormat="1" ht="20.25" customHeight="1" thickBot="1">
      <c r="A105" s="130" t="s">
        <v>1115</v>
      </c>
      <c r="B105" s="158" t="str">
        <f t="shared" si="0"/>
        <v>2</v>
      </c>
      <c r="C105" s="132" t="s">
        <v>1072</v>
      </c>
      <c r="D105" s="133" t="str">
        <f>VLOOKUP($C105,AL제품Data!$A$2:$K$117,2,0)</f>
        <v>AL-PVC</v>
      </c>
      <c r="E105" s="133" t="str">
        <f>VLOOKUP($C105,AL제품Data!$A$2:$K$300,3,0)</f>
        <v>실내면,발코니면</v>
      </c>
      <c r="F105" s="133" t="str">
        <f>VLOOKUP($C105,AL제품Data!$A$2:$K$300,4,0)</f>
        <v>Lift &amp; Slide(기능성미서기)</v>
      </c>
      <c r="G105" s="133" t="str">
        <f>VLOOKUP($C105,AL제품Data!$A$2:$K$300,5,0)</f>
        <v>시스템창</v>
      </c>
      <c r="H105" s="133" t="str">
        <f>VLOOKUP($C105,AL제품Data!$A$2:$K$300,6,0)</f>
        <v>LONCHEL W400 N9</v>
      </c>
      <c r="I105" s="133" t="str">
        <f>VLOOKUP($C105,AL제품Data!$A$2:$K$300,7,0)</f>
        <v>론첼 W400 N9</v>
      </c>
      <c r="J105" s="133" t="str">
        <f>VLOOKUP($C105,AL제품Data!$A$2:$K$300,8,0)</f>
        <v>LS이중창</v>
      </c>
      <c r="K105" s="133">
        <f>VLOOKUP($C105,AL제품Data!$A$2:$K$300,9,0)</f>
        <v>270</v>
      </c>
      <c r="L105" s="133" t="str">
        <f>VLOOKUP($C105,AL제품Data!$A$2:$K$300,10,0)</f>
        <v>FULL창</v>
      </c>
      <c r="M105" s="133" t="str">
        <f>VLOOKUP($C105,AL제품Data!$A$2:$K$300,11,0)</f>
        <v>특판전용</v>
      </c>
      <c r="N105" s="134" t="str">
        <f>IFERROR(VLOOKUP($C105,AL제품Data!$A$2:$K$117,12,0),"")</f>
        <v/>
      </c>
      <c r="O105" s="130" t="str">
        <f>IF(VLOOKUP($A105,AL성적Data!$A$2:$AB$309,7,0)=0,"",VLOOKUP($A105,AL성적Data!$A$2:$AB$309,7,0))</f>
        <v>24mm(5일반+14공기+5일반)</v>
      </c>
      <c r="P105" s="135" t="str">
        <f>IF(VLOOKUP($A105,AL성적Data!$A$2:$AB$309,8,0)=0,"",VLOOKUP($A105,AL성적Data!$A$2:$AB$309,8,0))</f>
        <v/>
      </c>
      <c r="Q105" s="135" t="str">
        <f>IF(VLOOKUP($A105,AL성적Data!$A$2:$AB$309,9,0)=0,"",VLOOKUP($A105,AL성적Data!$A$2:$AB$309,9,0))</f>
        <v>24mm(5일반+14공기+5수퍼로이)</v>
      </c>
      <c r="R105" s="136" t="str">
        <f>IF(VLOOKUP($A105,AL성적Data!$A$2:$AB$309,10,0)=0,"",VLOOKUP($A105,AL성적Data!$A$2:$AB$309,10,0))</f>
        <v/>
      </c>
      <c r="S105" s="137" t="str">
        <f t="array" ref="S105">IFERROR(INDEX(AL성적Data!K:K,MATCH(1,(AL성적Data!A:A=DB!A105)*(AL성적Data!AC:AC="TW"),0)),"")</f>
        <v/>
      </c>
      <c r="T105" s="138" t="str">
        <f t="array" ref="T105">IFERROR(INDEX(AL성적Data!M:M,MATCH(1,(AL성적Data!A:A=DB!A105)*(AL성적Data!AC:AC="TW"),0)),"")</f>
        <v/>
      </c>
      <c r="U105" s="137" t="str">
        <f t="array" ref="U105">IFERROR(INDEX(AL성적Data!N:N,MATCH(1,(AL성적Data!A:A=DB!A105)*(AL성적Data!AC:AC="TW"),0)),"")</f>
        <v/>
      </c>
      <c r="V105" s="137" t="str">
        <f t="array" ref="V105">IFERROR(INDEX(AL성적Data!O:O,MATCH(1,(AL성적Data!A:A=DB!A105)*(AL성적Data!AC:AC="TA"),0)),"")</f>
        <v/>
      </c>
      <c r="W105" s="137" t="str">
        <f t="array" ref="W105">IFERROR(IF(INDEX(AL성적Data!Q:Q,MATCH(1,(AL성적Data!A:A=DB!A105)*(AL성적Data!AC:AC="WA"),0))=0,"",INDEX(AL성적Data!Q:Q,MATCH(1,(AL성적Data!A:A=DB!A105)*(AL성적Data!AC:AC="WA"),0))),"")</f>
        <v>1등급</v>
      </c>
      <c r="X105" s="137" t="str">
        <f t="array" ref="X105">IFERROR(IF(INDEX(AL성적Data!R:R,MATCH(1,(AL성적Data!A:A=DB!A105)*(AL성적Data!AC:AC="WA"),0))=0,"",INDEX(AL성적Data!R:R,MATCH(1,(AL성적Data!A:A=DB!A105)*(AL성적Data!AC:AC="WA"),0))),"")</f>
        <v/>
      </c>
      <c r="Y105" s="137" t="str">
        <f t="array" ref="Y105">IFERROR(IF(INDEX(AL성적Data!S:S,MATCH(1,(AL성적Data!A:A=DB!A105)*(AL성적Data!AC:AC="WA"),0))=0,"",INDEX(AL성적Data!S:S,MATCH(1,(AL성적Data!A:A=DB!A105)*(AL성적Data!AC:AC="WA"),0))),"")</f>
        <v/>
      </c>
      <c r="Z105" s="137"/>
      <c r="AA105" s="137"/>
      <c r="AB105" s="137"/>
      <c r="AC105" s="137"/>
      <c r="AD105" s="139"/>
      <c r="AE105" s="150" t="str">
        <f>IFERROR(HYPERLINK(AX105,AE$1),"")</f>
        <v/>
      </c>
      <c r="AF105" s="151" t="str">
        <f>IFERROR(HYPERLINK(AY105,AF$1),"")</f>
        <v/>
      </c>
      <c r="AG105" s="151" t="str">
        <f>IFERROR(HYPERLINK(AZ105,AG$1),"")</f>
        <v>성적서_역학</v>
      </c>
      <c r="AH105" s="135"/>
      <c r="AI105" s="135"/>
      <c r="AJ105" s="135"/>
      <c r="AK105" s="135"/>
      <c r="AL105" s="152"/>
      <c r="AM105" s="140" t="str">
        <f>IFERROR(IF(BG105="","",HYPERLINK(BG105,AM$1)),"")</f>
        <v>도면_단면dwg</v>
      </c>
      <c r="AN105" s="140" t="str">
        <f>IFERROR(IF(BH105="","",HYPERLINK(BH105,AN$1)),"")</f>
        <v/>
      </c>
      <c r="AO105" s="140" t="str">
        <f>IFERROR(IF(BI105="","",HYPERLINK(BI105,AO$1)),"")</f>
        <v/>
      </c>
      <c r="AP105" s="140" t="str">
        <f>IFERROR(IF(BJ105="","",HYPERLINK(BJ105,AP$1)),"")</f>
        <v/>
      </c>
      <c r="AQ105" s="140" t="str">
        <f>IFERROR(IF(BK105="","",HYPERLINK(BK105,AQ$1)),"")</f>
        <v/>
      </c>
      <c r="AR105" s="140" t="str">
        <f>IFERROR(IF(BL105="","",HYPERLINK(BL105,AR$1)),"")</f>
        <v/>
      </c>
      <c r="AS105" s="140" t="str">
        <f>IFERROR(IF(BM105="","",HYPERLINK(BM105,AS$1)),"")</f>
        <v/>
      </c>
      <c r="AT105" s="140" t="str">
        <f>IFERROR(IF(BN105="","",HYPERLINK(BN105,AT$1)),"")</f>
        <v/>
      </c>
      <c r="AU105" s="141" t="str">
        <f>IFERROR(IF(BO105="","",HYPERLINK(BO105,AU$1)),"")</f>
        <v/>
      </c>
      <c r="AV105" s="140" t="str">
        <f>IFERROR(IF(BP105="","",HYPERLINK(BP105,AV$1)),"")</f>
        <v/>
      </c>
      <c r="AX105" s="130" t="e">
        <f t="array" ref="AX105">INDEX(AL성적Data!AF:AF,MATCH(1,(AL성적Data!A:A=DB!A105)*(AL성적Data!AC:AC="TW"),0))</f>
        <v>#N/A</v>
      </c>
      <c r="AY105" s="130" t="e">
        <f t="array" ref="AY105">INDEX(AL성적Data!AF:AF,MATCH(1,(AL성적Data!A:A=DB!A105)*(AL성적Data!AC:AC="TA"),0))</f>
        <v>#N/A</v>
      </c>
      <c r="AZ105" s="130" t="str">
        <f t="array" ref="AZ105">INDEX(AL성적Data!AF:AF,MATCH(1,(AL성적Data!A:A=DB!A105)*(AL성적Data!AC:AC="WA"),0))</f>
        <v>http://www.lxhausys.co.kr/popup/rn/download/downloadPopup.jsp?from=alwindow&amp;uu=/upload/alwindow/data/WA-LC-W400-N9-444GGGE1A5.pdf</v>
      </c>
      <c r="BA105" s="130"/>
      <c r="BB105" s="130"/>
      <c r="BC105" s="130" t="e">
        <f>INDEX(AL성적Data!AF:AF,MATCH(1,(AL성적Data!A:A=DB!A105)*(AL성적Data!AC:AC="DA2"),0))</f>
        <v>#N/A</v>
      </c>
      <c r="BD105" s="130"/>
      <c r="BE105" s="130"/>
      <c r="BF105" s="130"/>
      <c r="BG105" s="135" t="str">
        <f>IF(VLOOKUP($C105,AL제품Data!$A$2:$AL$200,28,0)="","",VLOOKUP($C105,AL제품Data!$A$2:$AL$200,28,0))</f>
        <v>http://www.lxhausys.co.kr/popup/rn/download/downloadPopup.jsp?from=alwindow&amp;uu=/upload/alwindow/data/LC-W400-N9_SEC.dwg</v>
      </c>
      <c r="BH105" s="135"/>
      <c r="BI105" s="135" t="str">
        <f>IF(VLOOKUP($C105,AL제품Data!$A$2:$AL$100,30,0)="","",VLOOKUP($C105,AL제품Data!$A$2:$AL$100,30,0))</f>
        <v/>
      </c>
      <c r="BJ105" s="135"/>
      <c r="BK105" s="135"/>
      <c r="BL105" s="135"/>
      <c r="BM105" s="135"/>
      <c r="BN105" s="135"/>
      <c r="BO105" s="135" t="str">
        <f>IF(VLOOKUP($C105,AL제품Data!$A$2:$AL$100,36,0)="","",VLOOKUP($C105,AL제품Data!$A$2:$AL$100,36,0))</f>
        <v/>
      </c>
      <c r="BP105" s="135"/>
      <c r="BQ105" s="135" t="str">
        <f>IF(VLOOKUP($C105,AL제품Data!$A$2:$AL$100,38,0)="","",VLOOKUP($C105,AL제품Data!$A$2:$AL$100,38,0))</f>
        <v/>
      </c>
      <c r="BR105" s="130"/>
      <c r="BS105" s="130"/>
    </row>
    <row r="106" spans="1:71" s="112" customFormat="1" ht="20.25" customHeight="1" thickBot="1">
      <c r="A106" s="130" t="s">
        <v>1116</v>
      </c>
      <c r="B106" s="158" t="str">
        <f t="shared" si="0"/>
        <v>3</v>
      </c>
      <c r="C106" s="132" t="s">
        <v>1072</v>
      </c>
      <c r="D106" s="133" t="str">
        <f>VLOOKUP($C106,AL제품Data!$A$2:$K$117,2,0)</f>
        <v>AL-PVC</v>
      </c>
      <c r="E106" s="133" t="str">
        <f>VLOOKUP($C106,AL제품Data!$A$2:$K$300,3,0)</f>
        <v>실내면,발코니면</v>
      </c>
      <c r="F106" s="133" t="str">
        <f>VLOOKUP($C106,AL제품Data!$A$2:$K$300,4,0)</f>
        <v>Lift &amp; Slide(기능성미서기)</v>
      </c>
      <c r="G106" s="133" t="str">
        <f>VLOOKUP($C106,AL제품Data!$A$2:$K$300,5,0)</f>
        <v>시스템창</v>
      </c>
      <c r="H106" s="133" t="str">
        <f>VLOOKUP($C106,AL제품Data!$A$2:$K$300,6,0)</f>
        <v>LONCHEL W400 N9</v>
      </c>
      <c r="I106" s="133" t="str">
        <f>VLOOKUP($C106,AL제품Data!$A$2:$K$300,7,0)</f>
        <v>론첼 W400 N9</v>
      </c>
      <c r="J106" s="133" t="str">
        <f>VLOOKUP($C106,AL제품Data!$A$2:$K$300,8,0)</f>
        <v>LS이중창</v>
      </c>
      <c r="K106" s="133">
        <f>VLOOKUP($C106,AL제품Data!$A$2:$K$300,9,0)</f>
        <v>270</v>
      </c>
      <c r="L106" s="133" t="str">
        <f>VLOOKUP($C106,AL제품Data!$A$2:$K$300,10,0)</f>
        <v>FULL창</v>
      </c>
      <c r="M106" s="133" t="str">
        <f>VLOOKUP($C106,AL제품Data!$A$2:$K$300,11,0)</f>
        <v>특판전용</v>
      </c>
      <c r="N106" s="134" t="str">
        <f>IFERROR(VLOOKUP($C106,AL제품Data!$A$2:$K$117,12,0),"")</f>
        <v/>
      </c>
      <c r="O106" s="130" t="str">
        <f>IF(VLOOKUP($A106,AL성적Data!$A$2:$AB$309,7,0)=0,"",VLOOKUP($A106,AL성적Data!$A$2:$AB$309,7,0))</f>
        <v>24mm(5일반+14공기+5일반)</v>
      </c>
      <c r="P106" s="135" t="str">
        <f>IF(VLOOKUP($A106,AL성적Data!$A$2:$AB$309,8,0)=0,"",VLOOKUP($A106,AL성적Data!$A$2:$AB$309,8,0))</f>
        <v/>
      </c>
      <c r="Q106" s="135" t="str">
        <f>IF(VLOOKUP($A106,AL성적Data!$A$2:$AB$309,9,0)=0,"",VLOOKUP($A106,AL성적Data!$A$2:$AB$309,9,0))</f>
        <v>24mm(5일반+14공기+5수퍼로이)</v>
      </c>
      <c r="R106" s="136" t="str">
        <f>IF(VLOOKUP($A106,AL성적Data!$A$2:$AB$309,10,0)=0,"",VLOOKUP($A106,AL성적Data!$A$2:$AB$309,10,0))</f>
        <v/>
      </c>
      <c r="S106" s="137" t="str">
        <f t="array" ref="S106">IFERROR(INDEX(AL성적Data!K:K,MATCH(1,(AL성적Data!A:A=DB!A106)*(AL성적Data!AC:AC="TW"),0)),"")</f>
        <v/>
      </c>
      <c r="T106" s="138" t="str">
        <f t="array" ref="T106">IFERROR(INDEX(AL성적Data!M:M,MATCH(1,(AL성적Data!A:A=DB!A106)*(AL성적Data!AC:AC="TW"),0)),"")</f>
        <v/>
      </c>
      <c r="U106" s="137" t="str">
        <f t="array" ref="U106">IFERROR(INDEX(AL성적Data!N:N,MATCH(1,(AL성적Data!A:A=DB!A106)*(AL성적Data!AC:AC="TW"),0)),"")</f>
        <v/>
      </c>
      <c r="V106" s="137" t="str">
        <f t="array" ref="V106">IFERROR(INDEX(AL성적Data!O:O,MATCH(1,(AL성적Data!A:A=DB!A106)*(AL성적Data!AC:AC="TA"),0)),"")</f>
        <v/>
      </c>
      <c r="W106" s="137" t="str">
        <f t="array" ref="W106">IFERROR(IF(INDEX(AL성적Data!Q:Q,MATCH(1,(AL성적Data!A:A=DB!A106)*(AL성적Data!AC:AC="WA"),0))=0,"",INDEX(AL성적Data!Q:Q,MATCH(1,(AL성적Data!A:A=DB!A106)*(AL성적Data!AC:AC="WA"),0))),"")</f>
        <v/>
      </c>
      <c r="X106" s="137" t="str">
        <f t="array" ref="X106">IFERROR(IF(INDEX(AL성적Data!R:R,MATCH(1,(AL성적Data!A:A=DB!A106)*(AL성적Data!AC:AC="WA"),0))=0,"",INDEX(AL성적Data!R:R,MATCH(1,(AL성적Data!A:A=DB!A106)*(AL성적Data!AC:AC="WA"),0))),"")</f>
        <v/>
      </c>
      <c r="Y106" s="137" t="str">
        <f t="array" ref="Y106">IFERROR(IF(INDEX(AL성적Data!S:S,MATCH(1,(AL성적Data!A:A=DB!A106)*(AL성적Data!AC:AC="WA"),0))=0,"",INDEX(AL성적Data!S:S,MATCH(1,(AL성적Data!A:A=DB!A106)*(AL성적Data!AC:AC="WA"),0))),"")</f>
        <v/>
      </c>
      <c r="Z106" s="137"/>
      <c r="AA106" s="137"/>
      <c r="AB106" s="137"/>
      <c r="AC106" s="137"/>
      <c r="AD106" s="139"/>
      <c r="AE106" s="150" t="str">
        <f>IFERROR(HYPERLINK(AX106,AE$1),"")</f>
        <v/>
      </c>
      <c r="AF106" s="151" t="str">
        <f>IFERROR(HYPERLINK(AY106,AF$1),"")</f>
        <v/>
      </c>
      <c r="AG106" s="151" t="str">
        <f>IFERROR(HYPERLINK(AZ106,AG$1),"")</f>
        <v/>
      </c>
      <c r="AH106" s="135"/>
      <c r="AI106" s="135"/>
      <c r="AJ106" s="135"/>
      <c r="AK106" s="135"/>
      <c r="AL106" s="152"/>
      <c r="AM106" s="140" t="str">
        <f>IFERROR(IF(BG106="","",HYPERLINK(BG106,AM$1)),"")</f>
        <v>도면_단면dwg</v>
      </c>
      <c r="AN106" s="140" t="str">
        <f>IFERROR(IF(BH106="","",HYPERLINK(BH106,AN$1)),"")</f>
        <v/>
      </c>
      <c r="AO106" s="140" t="str">
        <f>IFERROR(IF(BI106="","",HYPERLINK(BI106,AO$1)),"")</f>
        <v/>
      </c>
      <c r="AP106" s="140" t="str">
        <f>IFERROR(IF(BJ106="","",HYPERLINK(BJ106,AP$1)),"")</f>
        <v/>
      </c>
      <c r="AQ106" s="140" t="str">
        <f>IFERROR(IF(BK106="","",HYPERLINK(BK106,AQ$1)),"")</f>
        <v/>
      </c>
      <c r="AR106" s="140" t="str">
        <f>IFERROR(IF(BL106="","",HYPERLINK(BL106,AR$1)),"")</f>
        <v/>
      </c>
      <c r="AS106" s="140" t="str">
        <f>IFERROR(IF(BM106="","",HYPERLINK(BM106,AS$1)),"")</f>
        <v/>
      </c>
      <c r="AT106" s="140" t="str">
        <f>IFERROR(IF(BN106="","",HYPERLINK(BN106,AT$1)),"")</f>
        <v/>
      </c>
      <c r="AU106" s="141" t="str">
        <f>IFERROR(IF(BO106="","",HYPERLINK(BO106,AU$1)),"")</f>
        <v/>
      </c>
      <c r="AV106" s="140" t="str">
        <f>IFERROR(IF(BP106="","",HYPERLINK(BP106,AV$1)),"")</f>
        <v/>
      </c>
      <c r="AX106" s="130" t="e">
        <f t="array" ref="AX106">INDEX(AL성적Data!AF:AF,MATCH(1,(AL성적Data!A:A=DB!A106)*(AL성적Data!AC:AC="TW"),0))</f>
        <v>#N/A</v>
      </c>
      <c r="AY106" s="130" t="e">
        <f t="array" ref="AY106">INDEX(AL성적Data!AF:AF,MATCH(1,(AL성적Data!A:A=DB!A106)*(AL성적Data!AC:AC="TA"),0))</f>
        <v>#N/A</v>
      </c>
      <c r="AZ106" s="130" t="e">
        <f t="array" ref="AZ106">INDEX(AL성적Data!AF:AF,MATCH(1,(AL성적Data!A:A=DB!A106)*(AL성적Data!AC:AC="WA"),0))</f>
        <v>#N/A</v>
      </c>
      <c r="BA106" s="130"/>
      <c r="BB106" s="130"/>
      <c r="BC106" s="130" t="e">
        <f>INDEX(AL성적Data!AF:AF,MATCH(1,(AL성적Data!A:A=DB!A106)*(AL성적Data!AC:AC="DA2"),0))</f>
        <v>#N/A</v>
      </c>
      <c r="BD106" s="130"/>
      <c r="BE106" s="130"/>
      <c r="BF106" s="130"/>
      <c r="BG106" s="135" t="str">
        <f>IF(VLOOKUP($C106,AL제품Data!$A$2:$AL$200,28,0)="","",VLOOKUP($C106,AL제품Data!$A$2:$AL$200,28,0))</f>
        <v>http://www.lxhausys.co.kr/popup/rn/download/downloadPopup.jsp?from=alwindow&amp;uu=/upload/alwindow/data/LC-W400-N9_SEC.dwg</v>
      </c>
      <c r="BH106" s="135"/>
      <c r="BI106" s="135" t="str">
        <f>IF(VLOOKUP($C106,AL제품Data!$A$2:$AL$100,30,0)="","",VLOOKUP($C106,AL제품Data!$A$2:$AL$100,30,0))</f>
        <v/>
      </c>
      <c r="BJ106" s="135"/>
      <c r="BK106" s="135"/>
      <c r="BL106" s="135"/>
      <c r="BM106" s="135"/>
      <c r="BN106" s="135"/>
      <c r="BO106" s="135" t="str">
        <f>IF(VLOOKUP($C106,AL제품Data!$A$2:$AL$100,36,0)="","",VLOOKUP($C106,AL제품Data!$A$2:$AL$100,36,0))</f>
        <v/>
      </c>
      <c r="BP106" s="135"/>
      <c r="BQ106" s="135" t="str">
        <f>IF(VLOOKUP($C106,AL제품Data!$A$2:$AL$100,38,0)="","",VLOOKUP($C106,AL제품Data!$A$2:$AL$100,38,0))</f>
        <v/>
      </c>
      <c r="BR106" s="130"/>
      <c r="BS106" s="130"/>
    </row>
    <row r="107" spans="1:71" s="112" customFormat="1" ht="20.25" customHeight="1" thickBot="1">
      <c r="A107" s="130" t="s">
        <v>1126</v>
      </c>
      <c r="B107" s="158" t="str">
        <f t="shared" si="0"/>
        <v>1</v>
      </c>
      <c r="C107" s="132" t="s">
        <v>1074</v>
      </c>
      <c r="D107" s="133" t="str">
        <f>VLOOKUP($C107,AL제품Data!$A$2:$K$117,2,0)</f>
        <v>AL-PVC</v>
      </c>
      <c r="E107" s="133" t="str">
        <f>VLOOKUP($C107,AL제품Data!$A$2:$K$300,3,0)</f>
        <v>실내면,발코니면</v>
      </c>
      <c r="F107" s="133" t="str">
        <f>VLOOKUP($C107,AL제품Data!$A$2:$K$300,4,0)</f>
        <v>Lift &amp; Slide(기능성미서기)</v>
      </c>
      <c r="G107" s="133" t="str">
        <f>VLOOKUP($C107,AL제품Data!$A$2:$K$300,5,0)</f>
        <v>시스템창</v>
      </c>
      <c r="H107" s="133" t="str">
        <f>VLOOKUP($C107,AL제품Data!$A$2:$K$300,6,0)</f>
        <v>LONCHEL W400 N9</v>
      </c>
      <c r="I107" s="133" t="str">
        <f>VLOOKUP($C107,AL제품Data!$A$2:$K$300,7,0)</f>
        <v>론첼 W400 N9</v>
      </c>
      <c r="J107" s="133" t="str">
        <f>VLOOKUP($C107,AL제품Data!$A$2:$K$300,8,0)</f>
        <v>LS이중창</v>
      </c>
      <c r="K107" s="133">
        <f>VLOOKUP($C107,AL제품Data!$A$2:$K$300,9,0)</f>
        <v>270</v>
      </c>
      <c r="L107" s="133" t="str">
        <f>VLOOKUP($C107,AL제품Data!$A$2:$K$300,10,0)</f>
        <v>입면분할가능</v>
      </c>
      <c r="M107" s="133" t="str">
        <f>VLOOKUP($C107,AL제품Data!$A$2:$K$300,11,0)</f>
        <v>특판전용</v>
      </c>
      <c r="N107" s="134" t="str">
        <f>IFERROR(VLOOKUP($C107,AL제품Data!$A$2:$K$117,12,0),"")</f>
        <v/>
      </c>
      <c r="O107" s="130" t="str">
        <f>IF(VLOOKUP($A107,AL성적Data!$A$2:$AB$309,7,0)=0,"",VLOOKUP($A107,AL성적Data!$A$2:$AB$309,7,0))</f>
        <v>22mm(5일반+12공기+5수퍼로이)</v>
      </c>
      <c r="P107" s="135" t="str">
        <f>IF(VLOOKUP($A107,AL성적Data!$A$2:$AB$309,8,0)=0,"",VLOOKUP($A107,AL성적Data!$A$2:$AB$309,8,0))</f>
        <v/>
      </c>
      <c r="Q107" s="135" t="str">
        <f>IF(VLOOKUP($A107,AL성적Data!$A$2:$AB$309,9,0)=0,"",VLOOKUP($A107,AL성적Data!$A$2:$AB$309,9,0))</f>
        <v>22mm(5일반+12아르곤+5수퍼로이)</v>
      </c>
      <c r="R107" s="136" t="str">
        <f>IF(VLOOKUP($A107,AL성적Data!$A$2:$AB$309,10,0)=0,"",VLOOKUP($A107,AL성적Data!$A$2:$AB$309,10,0))</f>
        <v/>
      </c>
      <c r="S107" s="137" t="str">
        <f t="array" ref="S107">IFERROR(INDEX(AL성적Data!K:K,MATCH(1,(AL성적Data!A:A=DB!A107)*(AL성적Data!AC:AC="TW"),0)),"")</f>
        <v>1등급</v>
      </c>
      <c r="T107" s="138">
        <f t="array" ref="T107">IFERROR(INDEX(AL성적Data!M:M,MATCH(1,(AL성적Data!A:A=DB!A107)*(AL성적Data!AC:AC="TW"),0)),"")</f>
        <v>0.84699999999999998</v>
      </c>
      <c r="U107" s="137">
        <f t="array" ref="U107">IFERROR(INDEX(AL성적Data!N:N,MATCH(1,(AL성적Data!A:A=DB!A107)*(AL성적Data!AC:AC="TW"),0)),"")</f>
        <v>0.88</v>
      </c>
      <c r="V107" s="137" t="str">
        <f t="array" ref="V107">IFERROR(INDEX(AL성적Data!O:O,MATCH(1,(AL성적Data!A:A=DB!A107)*(AL성적Data!AC:AC="TA"),0)),"")</f>
        <v/>
      </c>
      <c r="W107" s="137" t="str">
        <f t="array" ref="W107">IFERROR(IF(INDEX(AL성적Data!Q:Q,MATCH(1,(AL성적Data!A:A=DB!A107)*(AL성적Data!AC:AC="WA"),0))=0,"",INDEX(AL성적Data!Q:Q,MATCH(1,(AL성적Data!A:A=DB!A107)*(AL성적Data!AC:AC="WA"),0))),"")</f>
        <v/>
      </c>
      <c r="X107" s="137" t="str">
        <f t="array" ref="X107">IFERROR(IF(INDEX(AL성적Data!R:R,MATCH(1,(AL성적Data!A:A=DB!A107)*(AL성적Data!AC:AC="WA"),0))=0,"",INDEX(AL성적Data!R:R,MATCH(1,(AL성적Data!A:A=DB!A107)*(AL성적Data!AC:AC="WA"),0))),"")</f>
        <v/>
      </c>
      <c r="Y107" s="137" t="str">
        <f t="array" ref="Y107">IFERROR(IF(INDEX(AL성적Data!S:S,MATCH(1,(AL성적Data!A:A=DB!A107)*(AL성적Data!AC:AC="WA"),0))=0,"",INDEX(AL성적Data!S:S,MATCH(1,(AL성적Data!A:A=DB!A107)*(AL성적Data!AC:AC="WA"),0))),"")</f>
        <v/>
      </c>
      <c r="Z107" s="137"/>
      <c r="AA107" s="137"/>
      <c r="AB107" s="137"/>
      <c r="AC107" s="137"/>
      <c r="AD107" s="139"/>
      <c r="AE107" s="150" t="str">
        <f>IFERROR(HYPERLINK(AX107,AE$1),"")</f>
        <v>성적서_에너지</v>
      </c>
      <c r="AF107" s="151" t="str">
        <f>IFERROR(HYPERLINK(AY107,AF$1),"")</f>
        <v/>
      </c>
      <c r="AG107" s="151" t="str">
        <f>IFERROR(HYPERLINK(AZ107,AG$1),"")</f>
        <v/>
      </c>
      <c r="AH107" s="135"/>
      <c r="AI107" s="135"/>
      <c r="AJ107" s="135"/>
      <c r="AK107" s="135"/>
      <c r="AL107" s="152"/>
      <c r="AM107" s="140" t="str">
        <f>IFERROR(IF(BG107="","",HYPERLINK(BG107,AM$1)),"")</f>
        <v>도면_단면dwg</v>
      </c>
      <c r="AN107" s="140" t="str">
        <f>IFERROR(IF(BH107="","",HYPERLINK(BH107,AN$1)),"")</f>
        <v/>
      </c>
      <c r="AO107" s="140" t="str">
        <f>IFERROR(IF(BI107="","",HYPERLINK(BI107,AO$1)),"")</f>
        <v/>
      </c>
      <c r="AP107" s="140" t="str">
        <f>IFERROR(IF(BJ107="","",HYPERLINK(BJ107,AP$1)),"")</f>
        <v/>
      </c>
      <c r="AQ107" s="140" t="str">
        <f>IFERROR(IF(BK107="","",HYPERLINK(BK107,AQ$1)),"")</f>
        <v/>
      </c>
      <c r="AR107" s="140" t="str">
        <f>IFERROR(IF(BL107="","",HYPERLINK(BL107,AR$1)),"")</f>
        <v/>
      </c>
      <c r="AS107" s="140" t="str">
        <f>IFERROR(IF(BM107="","",HYPERLINK(BM107,AS$1)),"")</f>
        <v/>
      </c>
      <c r="AT107" s="140" t="str">
        <f>IFERROR(IF(BN107="","",HYPERLINK(BN107,AT$1)),"")</f>
        <v/>
      </c>
      <c r="AU107" s="141" t="str">
        <f>IFERROR(IF(BO107="","",HYPERLINK(BO107,AU$1)),"")</f>
        <v/>
      </c>
      <c r="AV107" s="140" t="str">
        <f>IFERROR(IF(BP107="","",HYPERLINK(BP107,AV$1)),"")</f>
        <v/>
      </c>
      <c r="AX107" s="130" t="str">
        <f t="array" ref="AX107">INDEX(AL성적Data!AF:AF,MATCH(1,(AL성적Data!A:A=DB!A107)*(AL성적Data!AC:AC="TW"),0))</f>
        <v>http://www.lxhausys.co.kr/popup/rn/download/downloadPopup.jsp?from=alwindow&amp;uu=/upload/alwindow/data/TW-LC-W400-N9-T-622SSMS1R5.pdf</v>
      </c>
      <c r="AY107" s="130" t="e">
        <f t="array" ref="AY107">INDEX(AL성적Data!AF:AF,MATCH(1,(AL성적Data!A:A=DB!A107)*(AL성적Data!AC:AC="TA"),0))</f>
        <v>#N/A</v>
      </c>
      <c r="AZ107" s="130" t="e">
        <f t="array" ref="AZ107">INDEX(AL성적Data!AF:AF,MATCH(1,(AL성적Data!A:A=DB!A107)*(AL성적Data!AC:AC="WA"),0))</f>
        <v>#N/A</v>
      </c>
      <c r="BA107" s="130"/>
      <c r="BB107" s="130"/>
      <c r="BC107" s="130" t="e">
        <f>INDEX(AL성적Data!AF:AF,MATCH(1,(AL성적Data!A:A=DB!A107)*(AL성적Data!AC:AC="DA2"),0))</f>
        <v>#N/A</v>
      </c>
      <c r="BD107" s="130"/>
      <c r="BE107" s="130"/>
      <c r="BF107" s="130"/>
      <c r="BG107" s="135" t="str">
        <f>IF(VLOOKUP($C107,AL제품Data!$A$2:$AL$200,28,0)="","",VLOOKUP($C107,AL제품Data!$A$2:$AL$200,28,0))</f>
        <v>http://www.lxhausys.co.kr/popup/rn/download/downloadPopup.jsp?from=alwindow&amp;uu=/upload/alwindow/data/LC-W400-N9-T_SEC.dwg</v>
      </c>
      <c r="BH107" s="135"/>
      <c r="BI107" s="135" t="str">
        <f>IF(VLOOKUP($C107,AL제품Data!$A$2:$AL$100,30,0)="","",VLOOKUP($C107,AL제품Data!$A$2:$AL$100,30,0))</f>
        <v/>
      </c>
      <c r="BJ107" s="135"/>
      <c r="BK107" s="135"/>
      <c r="BL107" s="135"/>
      <c r="BM107" s="135"/>
      <c r="BN107" s="135"/>
      <c r="BO107" s="135" t="str">
        <f>IF(VLOOKUP($C107,AL제품Data!$A$2:$AL$100,36,0)="","",VLOOKUP($C107,AL제품Data!$A$2:$AL$100,36,0))</f>
        <v/>
      </c>
      <c r="BP107" s="135"/>
      <c r="BQ107" s="135" t="str">
        <f>IF(VLOOKUP($C107,AL제품Data!$A$2:$AL$100,38,0)="","",VLOOKUP($C107,AL제품Data!$A$2:$AL$100,38,0))</f>
        <v/>
      </c>
      <c r="BR107" s="130"/>
      <c r="BS107" s="130"/>
    </row>
    <row r="108" spans="1:71" s="112" customFormat="1" ht="20.25" customHeight="1" thickBot="1">
      <c r="A108" s="130" t="s">
        <v>1127</v>
      </c>
      <c r="B108" s="158" t="str">
        <f t="shared" si="0"/>
        <v>2</v>
      </c>
      <c r="C108" s="132" t="s">
        <v>1074</v>
      </c>
      <c r="D108" s="133" t="str">
        <f>VLOOKUP($C108,AL제품Data!$A$2:$K$117,2,0)</f>
        <v>AL-PVC</v>
      </c>
      <c r="E108" s="133" t="str">
        <f>VLOOKUP($C108,AL제품Data!$A$2:$K$300,3,0)</f>
        <v>실내면,발코니면</v>
      </c>
      <c r="F108" s="133" t="str">
        <f>VLOOKUP($C108,AL제품Data!$A$2:$K$300,4,0)</f>
        <v>Lift &amp; Slide(기능성미서기)</v>
      </c>
      <c r="G108" s="133" t="str">
        <f>VLOOKUP($C108,AL제품Data!$A$2:$K$300,5,0)</f>
        <v>시스템창</v>
      </c>
      <c r="H108" s="133" t="str">
        <f>VLOOKUP($C108,AL제품Data!$A$2:$K$300,6,0)</f>
        <v>LONCHEL W400 N9</v>
      </c>
      <c r="I108" s="133" t="str">
        <f>VLOOKUP($C108,AL제품Data!$A$2:$K$300,7,0)</f>
        <v>론첼 W400 N9</v>
      </c>
      <c r="J108" s="133" t="str">
        <f>VLOOKUP($C108,AL제품Data!$A$2:$K$300,8,0)</f>
        <v>LS이중창</v>
      </c>
      <c r="K108" s="133">
        <f>VLOOKUP($C108,AL제품Data!$A$2:$K$300,9,0)</f>
        <v>270</v>
      </c>
      <c r="L108" s="133" t="str">
        <f>VLOOKUP($C108,AL제품Data!$A$2:$K$300,10,0)</f>
        <v>입면분할가능</v>
      </c>
      <c r="M108" s="133" t="str">
        <f>VLOOKUP($C108,AL제품Data!$A$2:$K$300,11,0)</f>
        <v>특판전용</v>
      </c>
      <c r="N108" s="134" t="str">
        <f>IFERROR(VLOOKUP($C108,AL제품Data!$A$2:$K$117,12,0),"")</f>
        <v/>
      </c>
      <c r="O108" s="130" t="str">
        <f>IF(VLOOKUP($A108,AL성적Data!$A$2:$AB$309,7,0)=0,"",VLOOKUP($A108,AL성적Data!$A$2:$AB$309,7,0))</f>
        <v>22mm(5일반+12공기+5수퍼로이)</v>
      </c>
      <c r="P108" s="135" t="str">
        <f>IF(VLOOKUP($A108,AL성적Data!$A$2:$AB$309,8,0)=0,"",VLOOKUP($A108,AL성적Data!$A$2:$AB$309,8,0))</f>
        <v/>
      </c>
      <c r="Q108" s="135" t="str">
        <f>IF(VLOOKUP($A108,AL성적Data!$A$2:$AB$309,9,0)=0,"",VLOOKUP($A108,AL성적Data!$A$2:$AB$309,9,0))</f>
        <v>22mm(5일반+12아르곤+5수퍼로이)</v>
      </c>
      <c r="R108" s="136" t="str">
        <f>IF(VLOOKUP($A108,AL성적Data!$A$2:$AB$309,10,0)=0,"",VLOOKUP($A108,AL성적Data!$A$2:$AB$309,10,0))</f>
        <v/>
      </c>
      <c r="S108" s="137" t="str">
        <f t="array" ref="S108">IFERROR(INDEX(AL성적Data!K:K,MATCH(1,(AL성적Data!A:A=DB!A108)*(AL성적Data!AC:AC="TW"),0)),"")</f>
        <v/>
      </c>
      <c r="T108" s="138" t="str">
        <f t="array" ref="T108">IFERROR(INDEX(AL성적Data!M:M,MATCH(1,(AL성적Data!A:A=DB!A108)*(AL성적Data!AC:AC="TW"),0)),"")</f>
        <v/>
      </c>
      <c r="U108" s="137" t="str">
        <f t="array" ref="U108">IFERROR(INDEX(AL성적Data!N:N,MATCH(1,(AL성적Data!A:A=DB!A108)*(AL성적Data!AC:AC="TW"),0)),"")</f>
        <v/>
      </c>
      <c r="V108" s="137" t="str">
        <f t="array" ref="V108">IFERROR(INDEX(AL성적Data!O:O,MATCH(1,(AL성적Data!A:A=DB!A108)*(AL성적Data!AC:AC="TA"),0)),"")</f>
        <v/>
      </c>
      <c r="W108" s="137" t="str">
        <f t="array" ref="W108">IFERROR(IF(INDEX(AL성적Data!Q:Q,MATCH(1,(AL성적Data!A:A=DB!A108)*(AL성적Data!AC:AC="WA"),0))=0,"",INDEX(AL성적Data!Q:Q,MATCH(1,(AL성적Data!A:A=DB!A108)*(AL성적Data!AC:AC="WA"),0))),"")</f>
        <v/>
      </c>
      <c r="X108" s="137" t="str">
        <f t="array" ref="X108">IFERROR(IF(INDEX(AL성적Data!R:R,MATCH(1,(AL성적Data!A:A=DB!A108)*(AL성적Data!AC:AC="WA"),0))=0,"",INDEX(AL성적Data!R:R,MATCH(1,(AL성적Data!A:A=DB!A108)*(AL성적Data!AC:AC="WA"),0))),"")</f>
        <v>50등급</v>
      </c>
      <c r="Y108" s="137" t="str">
        <f t="array" ref="Y108">IFERROR(IF(INDEX(AL성적Data!S:S,MATCH(1,(AL성적Data!A:A=DB!A108)*(AL성적Data!AC:AC="WA"),0))=0,"",INDEX(AL성적Data!S:S,MATCH(1,(AL성적Data!A:A=DB!A108)*(AL성적Data!AC:AC="WA"),0))),"")</f>
        <v>400등급</v>
      </c>
      <c r="Z108" s="137"/>
      <c r="AA108" s="137"/>
      <c r="AB108" s="137"/>
      <c r="AC108" s="137"/>
      <c r="AD108" s="139"/>
      <c r="AE108" s="150" t="str">
        <f>IFERROR(HYPERLINK(AX108,AE$1),"")</f>
        <v/>
      </c>
      <c r="AF108" s="151" t="str">
        <f>IFERROR(HYPERLINK(AY108,AF$1),"")</f>
        <v/>
      </c>
      <c r="AG108" s="151" t="str">
        <f>IFERROR(HYPERLINK(AZ108,AG$1),"")</f>
        <v>성적서_역학</v>
      </c>
      <c r="AH108" s="135"/>
      <c r="AI108" s="135"/>
      <c r="AJ108" s="135"/>
      <c r="AK108" s="135"/>
      <c r="AL108" s="152"/>
      <c r="AM108" s="140" t="str">
        <f>IFERROR(IF(BG108="","",HYPERLINK(BG108,AM$1)),"")</f>
        <v>도면_단면dwg</v>
      </c>
      <c r="AN108" s="140" t="str">
        <f>IFERROR(IF(BH108="","",HYPERLINK(BH108,AN$1)),"")</f>
        <v/>
      </c>
      <c r="AO108" s="140" t="str">
        <f>IFERROR(IF(BI108="","",HYPERLINK(BI108,AO$1)),"")</f>
        <v/>
      </c>
      <c r="AP108" s="140" t="str">
        <f>IFERROR(IF(BJ108="","",HYPERLINK(BJ108,AP$1)),"")</f>
        <v/>
      </c>
      <c r="AQ108" s="140" t="str">
        <f>IFERROR(IF(BK108="","",HYPERLINK(BK108,AQ$1)),"")</f>
        <v/>
      </c>
      <c r="AR108" s="140" t="str">
        <f>IFERROR(IF(BL108="","",HYPERLINK(BL108,AR$1)),"")</f>
        <v/>
      </c>
      <c r="AS108" s="140" t="str">
        <f>IFERROR(IF(BM108="","",HYPERLINK(BM108,AS$1)),"")</f>
        <v/>
      </c>
      <c r="AT108" s="140" t="str">
        <f>IFERROR(IF(BN108="","",HYPERLINK(BN108,AT$1)),"")</f>
        <v/>
      </c>
      <c r="AU108" s="141" t="str">
        <f>IFERROR(IF(BO108="","",HYPERLINK(BO108,AU$1)),"")</f>
        <v/>
      </c>
      <c r="AV108" s="140" t="str">
        <f>IFERROR(IF(BP108="","",HYPERLINK(BP108,AV$1)),"")</f>
        <v/>
      </c>
      <c r="AX108" s="130" t="e">
        <f t="array" ref="AX108">INDEX(AL성적Data!AF:AF,MATCH(1,(AL성적Data!A:A=DB!A108)*(AL성적Data!AC:AC="TW"),0))</f>
        <v>#N/A</v>
      </c>
      <c r="AY108" s="130" t="e">
        <f t="array" ref="AY108">INDEX(AL성적Data!AF:AF,MATCH(1,(AL성적Data!A:A=DB!A108)*(AL성적Data!AC:AC="TA"),0))</f>
        <v>#N/A</v>
      </c>
      <c r="AZ108" s="130" t="str">
        <f t="array" ref="AZ108">INDEX(AL성적Data!AF:AF,MATCH(1,(AL성적Data!A:A=DB!A108)*(AL성적Data!AC:AC="WA"),0))</f>
        <v>http://www.lxhausys.co.kr/popup/rn/download/downloadPopup.jsp?from=alwindow&amp;uu=/upload/alwindow/data/WA-LC-W400-N9-T-622SSMS1R5.pdf</v>
      </c>
      <c r="BA108" s="130"/>
      <c r="BB108" s="130"/>
      <c r="BC108" s="130" t="e">
        <f>INDEX(AL성적Data!AF:AF,MATCH(1,(AL성적Data!A:A=DB!A108)*(AL성적Data!AC:AC="DA2"),0))</f>
        <v>#N/A</v>
      </c>
      <c r="BD108" s="130"/>
      <c r="BE108" s="130"/>
      <c r="BF108" s="130"/>
      <c r="BG108" s="135" t="str">
        <f>IF(VLOOKUP($C108,AL제품Data!$A$2:$AL$200,28,0)="","",VLOOKUP($C108,AL제품Data!$A$2:$AL$200,28,0))</f>
        <v>http://www.lxhausys.co.kr/popup/rn/download/downloadPopup.jsp?from=alwindow&amp;uu=/upload/alwindow/data/LC-W400-N9-T_SEC.dwg</v>
      </c>
      <c r="BH108" s="135"/>
      <c r="BI108" s="135" t="str">
        <f>IF(VLOOKUP($C108,AL제품Data!$A$2:$AL$100,30,0)="","",VLOOKUP($C108,AL제품Data!$A$2:$AL$100,30,0))</f>
        <v/>
      </c>
      <c r="BJ108" s="135"/>
      <c r="BK108" s="135"/>
      <c r="BL108" s="135"/>
      <c r="BM108" s="135"/>
      <c r="BN108" s="135"/>
      <c r="BO108" s="135" t="str">
        <f>IF(VLOOKUP($C108,AL제품Data!$A$2:$AL$100,36,0)="","",VLOOKUP($C108,AL제품Data!$A$2:$AL$100,36,0))</f>
        <v/>
      </c>
      <c r="BP108" s="135"/>
      <c r="BQ108" s="135" t="str">
        <f>IF(VLOOKUP($C108,AL제품Data!$A$2:$AL$100,38,0)="","",VLOOKUP($C108,AL제품Data!$A$2:$AL$100,38,0))</f>
        <v/>
      </c>
      <c r="BR108" s="130"/>
      <c r="BS108" s="130"/>
    </row>
    <row r="109" spans="1:71" s="112" customFormat="1" ht="20.25" customHeight="1" thickBot="1">
      <c r="A109" s="130" t="s">
        <v>1128</v>
      </c>
      <c r="B109" s="158" t="str">
        <f t="shared" si="0"/>
        <v>3</v>
      </c>
      <c r="C109" s="132" t="s">
        <v>1074</v>
      </c>
      <c r="D109" s="133" t="str">
        <f>VLOOKUP($C109,AL제품Data!$A$2:$K$117,2,0)</f>
        <v>AL-PVC</v>
      </c>
      <c r="E109" s="133" t="str">
        <f>VLOOKUP($C109,AL제품Data!$A$2:$K$300,3,0)</f>
        <v>실내면,발코니면</v>
      </c>
      <c r="F109" s="133" t="str">
        <f>VLOOKUP($C109,AL제품Data!$A$2:$K$300,4,0)</f>
        <v>Lift &amp; Slide(기능성미서기)</v>
      </c>
      <c r="G109" s="133" t="str">
        <f>VLOOKUP($C109,AL제품Data!$A$2:$K$300,5,0)</f>
        <v>시스템창</v>
      </c>
      <c r="H109" s="133" t="str">
        <f>VLOOKUP($C109,AL제품Data!$A$2:$K$300,6,0)</f>
        <v>LONCHEL W400 N9</v>
      </c>
      <c r="I109" s="133" t="str">
        <f>VLOOKUP($C109,AL제품Data!$A$2:$K$300,7,0)</f>
        <v>론첼 W400 N9</v>
      </c>
      <c r="J109" s="133" t="str">
        <f>VLOOKUP($C109,AL제품Data!$A$2:$K$300,8,0)</f>
        <v>LS이중창</v>
      </c>
      <c r="K109" s="133">
        <f>VLOOKUP($C109,AL제품Data!$A$2:$K$300,9,0)</f>
        <v>270</v>
      </c>
      <c r="L109" s="133" t="str">
        <f>VLOOKUP($C109,AL제품Data!$A$2:$K$300,10,0)</f>
        <v>입면분할가능</v>
      </c>
      <c r="M109" s="133" t="str">
        <f>VLOOKUP($C109,AL제품Data!$A$2:$K$300,11,0)</f>
        <v>특판전용</v>
      </c>
      <c r="N109" s="134" t="str">
        <f>IFERROR(VLOOKUP($C109,AL제품Data!$A$2:$K$117,12,0),"")</f>
        <v/>
      </c>
      <c r="O109" s="130" t="str">
        <f>IF(VLOOKUP($A109,AL성적Data!$A$2:$AB$309,7,0)=0,"",VLOOKUP($A109,AL성적Data!$A$2:$AB$309,7,0))</f>
        <v>22mm(5일반+12공기+5수퍼로이)</v>
      </c>
      <c r="P109" s="135" t="str">
        <f>IF(VLOOKUP($A109,AL성적Data!$A$2:$AB$309,8,0)=0,"",VLOOKUP($A109,AL성적Data!$A$2:$AB$309,8,0))</f>
        <v/>
      </c>
      <c r="Q109" s="135" t="str">
        <f>IF(VLOOKUP($A109,AL성적Data!$A$2:$AB$309,9,0)=0,"",VLOOKUP($A109,AL성적Data!$A$2:$AB$309,9,0))</f>
        <v>22mm(5일반+12아르곤+5수퍼로이)</v>
      </c>
      <c r="R109" s="136" t="str">
        <f>IF(VLOOKUP($A109,AL성적Data!$A$2:$AB$309,10,0)=0,"",VLOOKUP($A109,AL성적Data!$A$2:$AB$309,10,0))</f>
        <v/>
      </c>
      <c r="S109" s="137" t="str">
        <f t="array" ref="S109">IFERROR(INDEX(AL성적Data!K:K,MATCH(1,(AL성적Data!A:A=DB!A109)*(AL성적Data!AC:AC="TW"),0)),"")</f>
        <v/>
      </c>
      <c r="T109" s="138" t="str">
        <f t="array" ref="T109">IFERROR(INDEX(AL성적Data!M:M,MATCH(1,(AL성적Data!A:A=DB!A109)*(AL성적Data!AC:AC="TW"),0)),"")</f>
        <v/>
      </c>
      <c r="U109" s="137" t="str">
        <f t="array" ref="U109">IFERROR(INDEX(AL성적Data!N:N,MATCH(1,(AL성적Data!A:A=DB!A109)*(AL성적Data!AC:AC="TW"),0)),"")</f>
        <v/>
      </c>
      <c r="V109" s="137" t="str">
        <f t="array" ref="V109">IFERROR(INDEX(AL성적Data!O:O,MATCH(1,(AL성적Data!A:A=DB!A109)*(AL성적Data!AC:AC="TA"),0)),"")</f>
        <v/>
      </c>
      <c r="W109" s="137" t="str">
        <f t="array" ref="W109">IFERROR(IF(INDEX(AL성적Data!Q:Q,MATCH(1,(AL성적Data!A:A=DB!A109)*(AL성적Data!AC:AC="WA"),0))=0,"",INDEX(AL성적Data!Q:Q,MATCH(1,(AL성적Data!A:A=DB!A109)*(AL성적Data!AC:AC="WA"),0))),"")</f>
        <v/>
      </c>
      <c r="X109" s="137" t="str">
        <f t="array" ref="X109">IFERROR(IF(INDEX(AL성적Data!R:R,MATCH(1,(AL성적Data!A:A=DB!A109)*(AL성적Data!AC:AC="WA"),0))=0,"",INDEX(AL성적Data!R:R,MATCH(1,(AL성적Data!A:A=DB!A109)*(AL성적Data!AC:AC="WA"),0))),"")</f>
        <v/>
      </c>
      <c r="Y109" s="137" t="str">
        <f t="array" ref="Y109">IFERROR(IF(INDEX(AL성적Data!S:S,MATCH(1,(AL성적Data!A:A=DB!A109)*(AL성적Data!AC:AC="WA"),0))=0,"",INDEX(AL성적Data!S:S,MATCH(1,(AL성적Data!A:A=DB!A109)*(AL성적Data!AC:AC="WA"),0))),"")</f>
        <v/>
      </c>
      <c r="Z109" s="137"/>
      <c r="AA109" s="137"/>
      <c r="AB109" s="137"/>
      <c r="AC109" s="137"/>
      <c r="AD109" s="139"/>
      <c r="AE109" s="150" t="str">
        <f>IFERROR(HYPERLINK(AX109,AE$1),"")</f>
        <v/>
      </c>
      <c r="AF109" s="151" t="str">
        <f>IFERROR(HYPERLINK(AY109,AF$1),"")</f>
        <v/>
      </c>
      <c r="AG109" s="151" t="str">
        <f>IFERROR(HYPERLINK(AZ109,AG$1),"")</f>
        <v/>
      </c>
      <c r="AH109" s="135"/>
      <c r="AI109" s="135"/>
      <c r="AJ109" s="135"/>
      <c r="AK109" s="135"/>
      <c r="AL109" s="152"/>
      <c r="AM109" s="140" t="str">
        <f>IFERROR(IF(BG109="","",HYPERLINK(BG109,AM$1)),"")</f>
        <v>도면_단면dwg</v>
      </c>
      <c r="AN109" s="140" t="str">
        <f>IFERROR(IF(BH109="","",HYPERLINK(BH109,AN$1)),"")</f>
        <v/>
      </c>
      <c r="AO109" s="140" t="str">
        <f>IFERROR(IF(BI109="","",HYPERLINK(BI109,AO$1)),"")</f>
        <v/>
      </c>
      <c r="AP109" s="140" t="str">
        <f>IFERROR(IF(BJ109="","",HYPERLINK(BJ109,AP$1)),"")</f>
        <v/>
      </c>
      <c r="AQ109" s="140" t="str">
        <f>IFERROR(IF(BK109="","",HYPERLINK(BK109,AQ$1)),"")</f>
        <v/>
      </c>
      <c r="AR109" s="140" t="str">
        <f>IFERROR(IF(BL109="","",HYPERLINK(BL109,AR$1)),"")</f>
        <v/>
      </c>
      <c r="AS109" s="140" t="str">
        <f>IFERROR(IF(BM109="","",HYPERLINK(BM109,AS$1)),"")</f>
        <v/>
      </c>
      <c r="AT109" s="140" t="str">
        <f>IFERROR(IF(BN109="","",HYPERLINK(BN109,AT$1)),"")</f>
        <v/>
      </c>
      <c r="AU109" s="141" t="str">
        <f>IFERROR(IF(BO109="","",HYPERLINK(BO109,AU$1)),"")</f>
        <v/>
      </c>
      <c r="AV109" s="140" t="str">
        <f>IFERROR(IF(BP109="","",HYPERLINK(BP109,AV$1)),"")</f>
        <v/>
      </c>
      <c r="AX109" s="130" t="e">
        <f t="array" ref="AX109">INDEX(AL성적Data!AF:AF,MATCH(1,(AL성적Data!A:A=DB!A109)*(AL성적Data!AC:AC="TW"),0))</f>
        <v>#N/A</v>
      </c>
      <c r="AY109" s="130" t="e">
        <f t="array" ref="AY109">INDEX(AL성적Data!AF:AF,MATCH(1,(AL성적Data!A:A=DB!A109)*(AL성적Data!AC:AC="TA"),0))</f>
        <v>#N/A</v>
      </c>
      <c r="AZ109" s="130" t="e">
        <f t="array" ref="AZ109">INDEX(AL성적Data!AF:AF,MATCH(1,(AL성적Data!A:A=DB!A109)*(AL성적Data!AC:AC="WA"),0))</f>
        <v>#N/A</v>
      </c>
      <c r="BA109" s="130"/>
      <c r="BB109" s="130"/>
      <c r="BC109" s="130" t="e">
        <f>INDEX(AL성적Data!AF:AF,MATCH(1,(AL성적Data!A:A=DB!A109)*(AL성적Data!AC:AC="DA2"),0))</f>
        <v>#N/A</v>
      </c>
      <c r="BD109" s="130"/>
      <c r="BE109" s="130"/>
      <c r="BF109" s="130"/>
      <c r="BG109" s="135" t="str">
        <f>IF(VLOOKUP($C109,AL제품Data!$A$2:$AL$200,28,0)="","",VLOOKUP($C109,AL제품Data!$A$2:$AL$200,28,0))</f>
        <v>http://www.lxhausys.co.kr/popup/rn/download/downloadPopup.jsp?from=alwindow&amp;uu=/upload/alwindow/data/LC-W400-N9-T_SEC.dwg</v>
      </c>
      <c r="BH109" s="135"/>
      <c r="BI109" s="135" t="str">
        <f>IF(VLOOKUP($C109,AL제품Data!$A$2:$AL$100,30,0)="","",VLOOKUP($C109,AL제품Data!$A$2:$AL$100,30,0))</f>
        <v/>
      </c>
      <c r="BJ109" s="135"/>
      <c r="BK109" s="135"/>
      <c r="BL109" s="135"/>
      <c r="BM109" s="135"/>
      <c r="BN109" s="135"/>
      <c r="BO109" s="135" t="str">
        <f>IF(VLOOKUP($C109,AL제품Data!$A$2:$AL$100,36,0)="","",VLOOKUP($C109,AL제품Data!$A$2:$AL$100,36,0))</f>
        <v/>
      </c>
      <c r="BP109" s="135"/>
      <c r="BQ109" s="135" t="str">
        <f>IF(VLOOKUP($C109,AL제품Data!$A$2:$AL$100,38,0)="","",VLOOKUP($C109,AL제품Data!$A$2:$AL$100,38,0))</f>
        <v/>
      </c>
      <c r="BR109" s="130"/>
      <c r="BS109" s="130"/>
    </row>
    <row r="110" spans="1:71" s="112" customFormat="1" ht="20.25" customHeight="1" thickBot="1">
      <c r="A110" s="130" t="s">
        <v>1129</v>
      </c>
      <c r="B110" s="158" t="str">
        <f t="shared" si="0"/>
        <v>1</v>
      </c>
      <c r="C110" s="132" t="s">
        <v>1074</v>
      </c>
      <c r="D110" s="133" t="str">
        <f>VLOOKUP($C110,AL제품Data!$A$2:$K$117,2,0)</f>
        <v>AL-PVC</v>
      </c>
      <c r="E110" s="133" t="str">
        <f>VLOOKUP($C110,AL제품Data!$A$2:$K$300,3,0)</f>
        <v>실내면,발코니면</v>
      </c>
      <c r="F110" s="133" t="str">
        <f>VLOOKUP($C110,AL제품Data!$A$2:$K$300,4,0)</f>
        <v>Lift &amp; Slide(기능성미서기)</v>
      </c>
      <c r="G110" s="133" t="str">
        <f>VLOOKUP($C110,AL제품Data!$A$2:$K$300,5,0)</f>
        <v>시스템창</v>
      </c>
      <c r="H110" s="133" t="str">
        <f>VLOOKUP($C110,AL제품Data!$A$2:$K$300,6,0)</f>
        <v>LONCHEL W400 N9</v>
      </c>
      <c r="I110" s="133" t="str">
        <f>VLOOKUP($C110,AL제품Data!$A$2:$K$300,7,0)</f>
        <v>론첼 W400 N9</v>
      </c>
      <c r="J110" s="133" t="str">
        <f>VLOOKUP($C110,AL제품Data!$A$2:$K$300,8,0)</f>
        <v>LS이중창</v>
      </c>
      <c r="K110" s="133">
        <f>VLOOKUP($C110,AL제품Data!$A$2:$K$300,9,0)</f>
        <v>270</v>
      </c>
      <c r="L110" s="133" t="str">
        <f>VLOOKUP($C110,AL제품Data!$A$2:$K$300,10,0)</f>
        <v>입면분할가능</v>
      </c>
      <c r="M110" s="133" t="str">
        <f>VLOOKUP($C110,AL제품Data!$A$2:$K$300,11,0)</f>
        <v>특판전용</v>
      </c>
      <c r="N110" s="134" t="str">
        <f>IFERROR(VLOOKUP($C110,AL제품Data!$A$2:$K$117,12,0),"")</f>
        <v/>
      </c>
      <c r="O110" s="130" t="str">
        <f>IF(VLOOKUP($A110,AL성적Data!$A$2:$AB$309,7,0)=0,"",VLOOKUP($A110,AL성적Data!$A$2:$AB$309,7,0))</f>
        <v>24mm(5일반+14공기+5일반)</v>
      </c>
      <c r="P110" s="135" t="str">
        <f>IF(VLOOKUP($A110,AL성적Data!$A$2:$AB$309,8,0)=0,"",VLOOKUP($A110,AL성적Data!$A$2:$AB$309,8,0))</f>
        <v/>
      </c>
      <c r="Q110" s="135" t="str">
        <f>IF(VLOOKUP($A110,AL성적Data!$A$2:$AB$309,9,0)=0,"",VLOOKUP($A110,AL성적Data!$A$2:$AB$309,9,0))</f>
        <v>24mm(5일반+14아르곤+5수퍼로이)</v>
      </c>
      <c r="R110" s="136" t="str">
        <f>IF(VLOOKUP($A110,AL성적Data!$A$2:$AB$309,10,0)=0,"",VLOOKUP($A110,AL성적Data!$A$2:$AB$309,10,0))</f>
        <v/>
      </c>
      <c r="S110" s="137" t="str">
        <f t="array" ref="S110">IFERROR(INDEX(AL성적Data!K:K,MATCH(1,(AL성적Data!A:A=DB!A110)*(AL성적Data!AC:AC="TW"),0)),"")</f>
        <v>1등급</v>
      </c>
      <c r="T110" s="138">
        <f t="array" ref="T110">IFERROR(INDEX(AL성적Data!M:M,MATCH(1,(AL성적Data!A:A=DB!A110)*(AL성적Data!AC:AC="TW"),0)),"")</f>
        <v>0.78700000000000003</v>
      </c>
      <c r="U110" s="137">
        <f t="array" ref="U110">IFERROR(INDEX(AL성적Data!N:N,MATCH(1,(AL성적Data!A:A=DB!A110)*(AL성적Data!AC:AC="TW"),0)),"")</f>
        <v>0.83</v>
      </c>
      <c r="V110" s="137" t="str">
        <f t="array" ref="V110">IFERROR(INDEX(AL성적Data!O:O,MATCH(1,(AL성적Data!A:A=DB!A110)*(AL성적Data!AC:AC="TA"),0)),"")</f>
        <v/>
      </c>
      <c r="W110" s="137" t="str">
        <f t="array" ref="W110">IFERROR(IF(INDEX(AL성적Data!Q:Q,MATCH(1,(AL성적Data!A:A=DB!A110)*(AL성적Data!AC:AC="WA"),0))=0,"",INDEX(AL성적Data!Q:Q,MATCH(1,(AL성적Data!A:A=DB!A110)*(AL성적Data!AC:AC="WA"),0))),"")</f>
        <v/>
      </c>
      <c r="X110" s="137" t="str">
        <f t="array" ref="X110">IFERROR(IF(INDEX(AL성적Data!R:R,MATCH(1,(AL성적Data!A:A=DB!A110)*(AL성적Data!AC:AC="WA"),0))=0,"",INDEX(AL성적Data!R:R,MATCH(1,(AL성적Data!A:A=DB!A110)*(AL성적Data!AC:AC="WA"),0))),"")</f>
        <v/>
      </c>
      <c r="Y110" s="137" t="str">
        <f t="array" ref="Y110">IFERROR(IF(INDEX(AL성적Data!S:S,MATCH(1,(AL성적Data!A:A=DB!A110)*(AL성적Data!AC:AC="WA"),0))=0,"",INDEX(AL성적Data!S:S,MATCH(1,(AL성적Data!A:A=DB!A110)*(AL성적Data!AC:AC="WA"),0))),"")</f>
        <v/>
      </c>
      <c r="Z110" s="137"/>
      <c r="AA110" s="137"/>
      <c r="AB110" s="137"/>
      <c r="AC110" s="137"/>
      <c r="AD110" s="139"/>
      <c r="AE110" s="150" t="str">
        <f>IFERROR(HYPERLINK(AX110,AE$1),"")</f>
        <v>성적서_에너지</v>
      </c>
      <c r="AF110" s="151" t="str">
        <f>IFERROR(HYPERLINK(AY110,AF$1),"")</f>
        <v/>
      </c>
      <c r="AG110" s="151" t="str">
        <f>IFERROR(HYPERLINK(AZ110,AG$1),"")</f>
        <v/>
      </c>
      <c r="AH110" s="135"/>
      <c r="AI110" s="135"/>
      <c r="AJ110" s="135"/>
      <c r="AK110" s="135"/>
      <c r="AL110" s="152"/>
      <c r="AM110" s="140" t="str">
        <f>IFERROR(IF(BG110="","",HYPERLINK(BG110,AM$1)),"")</f>
        <v>도면_단면dwg</v>
      </c>
      <c r="AN110" s="140" t="str">
        <f>IFERROR(IF(BH110="","",HYPERLINK(BH110,AN$1)),"")</f>
        <v/>
      </c>
      <c r="AO110" s="140" t="str">
        <f>IFERROR(IF(BI110="","",HYPERLINK(BI110,AO$1)),"")</f>
        <v/>
      </c>
      <c r="AP110" s="140" t="str">
        <f>IFERROR(IF(BJ110="","",HYPERLINK(BJ110,AP$1)),"")</f>
        <v/>
      </c>
      <c r="AQ110" s="140" t="str">
        <f>IFERROR(IF(BK110="","",HYPERLINK(BK110,AQ$1)),"")</f>
        <v/>
      </c>
      <c r="AR110" s="140" t="str">
        <f>IFERROR(IF(BL110="","",HYPERLINK(BL110,AR$1)),"")</f>
        <v/>
      </c>
      <c r="AS110" s="140" t="str">
        <f>IFERROR(IF(BM110="","",HYPERLINK(BM110,AS$1)),"")</f>
        <v/>
      </c>
      <c r="AT110" s="140" t="str">
        <f>IFERROR(IF(BN110="","",HYPERLINK(BN110,AT$1)),"")</f>
        <v/>
      </c>
      <c r="AU110" s="141" t="str">
        <f>IFERROR(IF(BO110="","",HYPERLINK(BO110,AU$1)),"")</f>
        <v/>
      </c>
      <c r="AV110" s="140" t="str">
        <f>IFERROR(IF(BP110="","",HYPERLINK(BP110,AV$1)),"")</f>
        <v/>
      </c>
      <c r="AX110" s="130" t="str">
        <f t="array" ref="AX110">INDEX(AL성적Data!AF:AF,MATCH(1,(AL성적Data!A:A=DB!A110)*(AL성적Data!AC:AC="TW"),0))</f>
        <v>http://www.lxhausys.co.kr/popup/rn/download/downloadPopup.jsp?from=alwindow&amp;uu=/upload/alwindow/data/TW-LC-W400-N9-T-644GEMG1R5.pdf</v>
      </c>
      <c r="AY110" s="130" t="e">
        <f t="array" ref="AY110">INDEX(AL성적Data!AF:AF,MATCH(1,(AL성적Data!A:A=DB!A110)*(AL성적Data!AC:AC="TA"),0))</f>
        <v>#N/A</v>
      </c>
      <c r="AZ110" s="130" t="e">
        <f t="array" ref="AZ110">INDEX(AL성적Data!AF:AF,MATCH(1,(AL성적Data!A:A=DB!A110)*(AL성적Data!AC:AC="WA"),0))</f>
        <v>#N/A</v>
      </c>
      <c r="BA110" s="130"/>
      <c r="BB110" s="130"/>
      <c r="BC110" s="130" t="s">
        <v>1159</v>
      </c>
      <c r="BD110" s="130"/>
      <c r="BE110" s="130"/>
      <c r="BF110" s="130"/>
      <c r="BG110" s="135" t="str">
        <f>IF(VLOOKUP($C110,AL제품Data!$A$2:$AL$200,28,0)="","",VLOOKUP($C110,AL제품Data!$A$2:$AL$200,28,0))</f>
        <v>http://www.lxhausys.co.kr/popup/rn/download/downloadPopup.jsp?from=alwindow&amp;uu=/upload/alwindow/data/LC-W400-N9-T_SEC.dwg</v>
      </c>
      <c r="BH110" s="135"/>
      <c r="BI110" s="135" t="str">
        <f>IF(VLOOKUP($C110,AL제품Data!$A$2:$AL$100,30,0)="","",VLOOKUP($C110,AL제품Data!$A$2:$AL$100,30,0))</f>
        <v/>
      </c>
      <c r="BJ110" s="135"/>
      <c r="BK110" s="135"/>
      <c r="BL110" s="135"/>
      <c r="BM110" s="135"/>
      <c r="BN110" s="135"/>
      <c r="BO110" s="135" t="str">
        <f>IF(VLOOKUP($C110,AL제품Data!$A$2:$AL$100,36,0)="","",VLOOKUP($C110,AL제품Data!$A$2:$AL$100,36,0))</f>
        <v/>
      </c>
      <c r="BP110" s="135"/>
      <c r="BQ110" s="135" t="str">
        <f>IF(VLOOKUP($C110,AL제품Data!$A$2:$AL$100,38,0)="","",VLOOKUP($C110,AL제품Data!$A$2:$AL$100,38,0))</f>
        <v/>
      </c>
      <c r="BR110" s="130"/>
      <c r="BS110" s="130"/>
    </row>
    <row r="111" spans="1:71" s="112" customFormat="1" ht="20.25" customHeight="1" thickBot="1">
      <c r="A111" s="130" t="s">
        <v>1130</v>
      </c>
      <c r="B111" s="158" t="str">
        <f t="shared" si="0"/>
        <v>1</v>
      </c>
      <c r="C111" s="132" t="s">
        <v>1074</v>
      </c>
      <c r="D111" s="133" t="str">
        <f>VLOOKUP($C111,AL제품Data!$A$2:$K$117,2,0)</f>
        <v>AL-PVC</v>
      </c>
      <c r="E111" s="133" t="str">
        <f>VLOOKUP($C111,AL제품Data!$A$2:$K$300,3,0)</f>
        <v>실내면,발코니면</v>
      </c>
      <c r="F111" s="133" t="str">
        <f>VLOOKUP($C111,AL제품Data!$A$2:$K$300,4,0)</f>
        <v>Lift &amp; Slide(기능성미서기)</v>
      </c>
      <c r="G111" s="133" t="str">
        <f>VLOOKUP($C111,AL제품Data!$A$2:$K$300,5,0)</f>
        <v>시스템창</v>
      </c>
      <c r="H111" s="133" t="str">
        <f>VLOOKUP($C111,AL제품Data!$A$2:$K$300,6,0)</f>
        <v>LONCHEL W400 N9</v>
      </c>
      <c r="I111" s="133" t="str">
        <f>VLOOKUP($C111,AL제품Data!$A$2:$K$300,7,0)</f>
        <v>론첼 W400 N9</v>
      </c>
      <c r="J111" s="133" t="str">
        <f>VLOOKUP($C111,AL제품Data!$A$2:$K$300,8,0)</f>
        <v>LS이중창</v>
      </c>
      <c r="K111" s="133">
        <f>VLOOKUP($C111,AL제품Data!$A$2:$K$300,9,0)</f>
        <v>270</v>
      </c>
      <c r="L111" s="133" t="str">
        <f>VLOOKUP($C111,AL제품Data!$A$2:$K$300,10,0)</f>
        <v>입면분할가능</v>
      </c>
      <c r="M111" s="133" t="str">
        <f>VLOOKUP($C111,AL제품Data!$A$2:$K$300,11,0)</f>
        <v>특판전용</v>
      </c>
      <c r="N111" s="134" t="str">
        <f>IFERROR(VLOOKUP($C111,AL제품Data!$A$2:$K$117,12,0),"")</f>
        <v/>
      </c>
      <c r="O111" s="130" t="str">
        <f>IF(VLOOKUP($A111,AL성적Data!$A$2:$AB$309,7,0)=0,"",VLOOKUP($A111,AL성적Data!$A$2:$AB$309,7,0))</f>
        <v>24mm(5일반+14공기+5일반)</v>
      </c>
      <c r="P111" s="135" t="str">
        <f>IF(VLOOKUP($A111,AL성적Data!$A$2:$AB$309,8,0)=0,"",VLOOKUP($A111,AL성적Data!$A$2:$AB$309,8,0))</f>
        <v/>
      </c>
      <c r="Q111" s="135" t="str">
        <f>IF(VLOOKUP($A111,AL성적Data!$A$2:$AB$309,9,0)=0,"",VLOOKUP($A111,AL성적Data!$A$2:$AB$309,9,0))</f>
        <v>24mm(5일반+14공기+5수퍼로이)</v>
      </c>
      <c r="R111" s="136" t="str">
        <f>IF(VLOOKUP($A111,AL성적Data!$A$2:$AB$309,10,0)=0,"",VLOOKUP($A111,AL성적Data!$A$2:$AB$309,10,0))</f>
        <v/>
      </c>
      <c r="S111" s="137" t="str">
        <f t="array" ref="S111">IFERROR(INDEX(AL성적Data!K:K,MATCH(1,(AL성적Data!A:A=DB!A111)*(AL성적Data!AC:AC="TW"),0)),"")</f>
        <v>1등급</v>
      </c>
      <c r="T111" s="138">
        <f t="array" ref="T111">IFERROR(INDEX(AL성적Data!M:M,MATCH(1,(AL성적Data!A:A=DB!A111)*(AL성적Data!AC:AC="TW"),0)),"")</f>
        <v>0.92400000000000004</v>
      </c>
      <c r="U111" s="137">
        <f t="array" ref="U111">IFERROR(INDEX(AL성적Data!N:N,MATCH(1,(AL성적Data!A:A=DB!A111)*(AL성적Data!AC:AC="TW"),0)),"")</f>
        <v>0.79</v>
      </c>
      <c r="V111" s="137" t="str">
        <f t="array" ref="V111">IFERROR(INDEX(AL성적Data!O:O,MATCH(1,(AL성적Data!A:A=DB!A111)*(AL성적Data!AC:AC="TA"),0)),"")</f>
        <v/>
      </c>
      <c r="W111" s="137" t="str">
        <f t="array" ref="W111">IFERROR(IF(INDEX(AL성적Data!Q:Q,MATCH(1,(AL성적Data!A:A=DB!A111)*(AL성적Data!AC:AC="WA"),0))=0,"",INDEX(AL성적Data!Q:Q,MATCH(1,(AL성적Data!A:A=DB!A111)*(AL성적Data!AC:AC="WA"),0))),"")</f>
        <v/>
      </c>
      <c r="X111" s="137" t="str">
        <f t="array" ref="X111">IFERROR(IF(INDEX(AL성적Data!R:R,MATCH(1,(AL성적Data!A:A=DB!A111)*(AL성적Data!AC:AC="WA"),0))=0,"",INDEX(AL성적Data!R:R,MATCH(1,(AL성적Data!A:A=DB!A111)*(AL성적Data!AC:AC="WA"),0))),"")</f>
        <v/>
      </c>
      <c r="Y111" s="137" t="str">
        <f t="array" ref="Y111">IFERROR(IF(INDEX(AL성적Data!S:S,MATCH(1,(AL성적Data!A:A=DB!A111)*(AL성적Data!AC:AC="WA"),0))=0,"",INDEX(AL성적Data!S:S,MATCH(1,(AL성적Data!A:A=DB!A111)*(AL성적Data!AC:AC="WA"),0))),"")</f>
        <v/>
      </c>
      <c r="Z111" s="137"/>
      <c r="AA111" s="137"/>
      <c r="AB111" s="137"/>
      <c r="AC111" s="137"/>
      <c r="AD111" s="139"/>
      <c r="AE111" s="150" t="str">
        <f>IFERROR(HYPERLINK(AX111,AE$1),"")</f>
        <v>성적서_에너지</v>
      </c>
      <c r="AF111" s="151" t="str">
        <f>IFERROR(HYPERLINK(AY111,AF$1),"")</f>
        <v/>
      </c>
      <c r="AG111" s="151" t="str">
        <f>IFERROR(HYPERLINK(AZ111,AG$1),"")</f>
        <v/>
      </c>
      <c r="AH111" s="135"/>
      <c r="AI111" s="135"/>
      <c r="AJ111" s="135"/>
      <c r="AK111" s="135"/>
      <c r="AL111" s="152"/>
      <c r="AM111" s="140" t="str">
        <f>IFERROR(IF(BG111="","",HYPERLINK(BG111,AM$1)),"")</f>
        <v>도면_단면dwg</v>
      </c>
      <c r="AN111" s="140" t="str">
        <f>IFERROR(IF(BH111="","",HYPERLINK(BH111,AN$1)),"")</f>
        <v/>
      </c>
      <c r="AO111" s="140" t="str">
        <f>IFERROR(IF(BI111="","",HYPERLINK(BI111,AO$1)),"")</f>
        <v/>
      </c>
      <c r="AP111" s="140" t="str">
        <f>IFERROR(IF(BJ111="","",HYPERLINK(BJ111,AP$1)),"")</f>
        <v/>
      </c>
      <c r="AQ111" s="140" t="str">
        <f>IFERROR(IF(BK111="","",HYPERLINK(BK111,AQ$1)),"")</f>
        <v/>
      </c>
      <c r="AR111" s="140" t="str">
        <f>IFERROR(IF(BL111="","",HYPERLINK(BL111,AR$1)),"")</f>
        <v/>
      </c>
      <c r="AS111" s="140" t="str">
        <f>IFERROR(IF(BM111="","",HYPERLINK(BM111,AS$1)),"")</f>
        <v/>
      </c>
      <c r="AT111" s="140" t="str">
        <f>IFERROR(IF(BN111="","",HYPERLINK(BN111,AT$1)),"")</f>
        <v/>
      </c>
      <c r="AU111" s="141" t="str">
        <f>IFERROR(IF(BO111="","",HYPERLINK(BO111,AU$1)),"")</f>
        <v/>
      </c>
      <c r="AV111" s="140" t="str">
        <f>IFERROR(IF(BP111="","",HYPERLINK(BP111,AV$1)),"")</f>
        <v/>
      </c>
      <c r="AX111" s="130" t="str">
        <f t="array" ref="AX111">INDEX(AL성적Data!AF:AF,MATCH(1,(AL성적Data!A:A=DB!A111)*(AL성적Data!AC:AC="TW"),0))</f>
        <v>http://www.lxhausys.co.kr/popup/rn/download/downloadPopup.jsp?from=alwindow&amp;uu=/upload/alwindow/data/TW-LC-W400-N9-T-644GEMG2A5.pdf</v>
      </c>
      <c r="AY111" s="130" t="e">
        <f t="array" ref="AY111">INDEX(AL성적Data!AF:AF,MATCH(1,(AL성적Data!A:A=DB!A111)*(AL성적Data!AC:AC="TA"),0))</f>
        <v>#N/A</v>
      </c>
      <c r="AZ111" s="130" t="e">
        <f t="array" ref="AZ111">INDEX(AL성적Data!AF:AF,MATCH(1,(AL성적Data!A:A=DB!A111)*(AL성적Data!AC:AC="WA"),0))</f>
        <v>#N/A</v>
      </c>
      <c r="BA111" s="130"/>
      <c r="BB111" s="130"/>
      <c r="BC111" s="130" t="e">
        <f>INDEX(AL성적Data!AF:AF,MATCH(1,(AL성적Data!A:A=DB!A111)*(AL성적Data!AC:AC="DA2"),0))</f>
        <v>#N/A</v>
      </c>
      <c r="BD111" s="130"/>
      <c r="BE111" s="130"/>
      <c r="BF111" s="130"/>
      <c r="BG111" s="135" t="str">
        <f>IF(VLOOKUP($C111,AL제품Data!$A$2:$AL$200,28,0)="","",VLOOKUP($C111,AL제품Data!$A$2:$AL$200,28,0))</f>
        <v>http://www.lxhausys.co.kr/popup/rn/download/downloadPopup.jsp?from=alwindow&amp;uu=/upload/alwindow/data/LC-W400-N9-T_SEC.dwg</v>
      </c>
      <c r="BH111" s="135"/>
      <c r="BI111" s="135" t="str">
        <f>IF(VLOOKUP($C111,AL제품Data!$A$2:$AL$100,30,0)="","",VLOOKUP($C111,AL제품Data!$A$2:$AL$100,30,0))</f>
        <v/>
      </c>
      <c r="BJ111" s="135"/>
      <c r="BK111" s="135"/>
      <c r="BL111" s="135"/>
      <c r="BM111" s="135"/>
      <c r="BN111" s="135"/>
      <c r="BO111" s="135" t="str">
        <f>IF(VLOOKUP($C111,AL제품Data!$A$2:$AL$100,36,0)="","",VLOOKUP($C111,AL제품Data!$A$2:$AL$100,36,0))</f>
        <v/>
      </c>
      <c r="BP111" s="135"/>
      <c r="BQ111" s="135" t="str">
        <f>IF(VLOOKUP($C111,AL제품Data!$A$2:$AL$100,38,0)="","",VLOOKUP($C111,AL제품Data!$A$2:$AL$100,38,0))</f>
        <v/>
      </c>
      <c r="BR111" s="130"/>
      <c r="BS111" s="130"/>
    </row>
    <row r="112" spans="1:71" s="112" customFormat="1" ht="20.25" customHeight="1" thickBot="1">
      <c r="A112" s="130" t="s">
        <v>1131</v>
      </c>
      <c r="B112" s="158" t="str">
        <f t="shared" si="0"/>
        <v>2</v>
      </c>
      <c r="C112" s="132" t="s">
        <v>1074</v>
      </c>
      <c r="D112" s="133" t="str">
        <f>VLOOKUP($C112,AL제품Data!$A$2:$K$117,2,0)</f>
        <v>AL-PVC</v>
      </c>
      <c r="E112" s="133" t="str">
        <f>VLOOKUP($C112,AL제품Data!$A$2:$K$300,3,0)</f>
        <v>실내면,발코니면</v>
      </c>
      <c r="F112" s="133" t="str">
        <f>VLOOKUP($C112,AL제품Data!$A$2:$K$300,4,0)</f>
        <v>Lift &amp; Slide(기능성미서기)</v>
      </c>
      <c r="G112" s="133" t="str">
        <f>VLOOKUP($C112,AL제품Data!$A$2:$K$300,5,0)</f>
        <v>시스템창</v>
      </c>
      <c r="H112" s="133" t="str">
        <f>VLOOKUP($C112,AL제품Data!$A$2:$K$300,6,0)</f>
        <v>LONCHEL W400 N9</v>
      </c>
      <c r="I112" s="133" t="str">
        <f>VLOOKUP($C112,AL제품Data!$A$2:$K$300,7,0)</f>
        <v>론첼 W400 N9</v>
      </c>
      <c r="J112" s="133" t="str">
        <f>VLOOKUP($C112,AL제품Data!$A$2:$K$300,8,0)</f>
        <v>LS이중창</v>
      </c>
      <c r="K112" s="133">
        <f>VLOOKUP($C112,AL제품Data!$A$2:$K$300,9,0)</f>
        <v>270</v>
      </c>
      <c r="L112" s="133" t="str">
        <f>VLOOKUP($C112,AL제품Data!$A$2:$K$300,10,0)</f>
        <v>입면분할가능</v>
      </c>
      <c r="M112" s="133" t="str">
        <f>VLOOKUP($C112,AL제품Data!$A$2:$K$300,11,0)</f>
        <v>특판전용</v>
      </c>
      <c r="N112" s="134" t="str">
        <f>IFERROR(VLOOKUP($C112,AL제품Data!$A$2:$K$117,12,0),"")</f>
        <v/>
      </c>
      <c r="O112" s="130" t="str">
        <f>IF(VLOOKUP($A112,AL성적Data!$A$2:$AB$309,7,0)=0,"",VLOOKUP($A112,AL성적Data!$A$2:$AB$309,7,0))</f>
        <v>24mm(5일반+14공기+5일반)</v>
      </c>
      <c r="P112" s="135" t="str">
        <f>IF(VLOOKUP($A112,AL성적Data!$A$2:$AB$309,8,0)=0,"",VLOOKUP($A112,AL성적Data!$A$2:$AB$309,8,0))</f>
        <v/>
      </c>
      <c r="Q112" s="135" t="str">
        <f>IF(VLOOKUP($A112,AL성적Data!$A$2:$AB$309,9,0)=0,"",VLOOKUP($A112,AL성적Data!$A$2:$AB$309,9,0))</f>
        <v>24mm(5일반+14공기+5수퍼로이)</v>
      </c>
      <c r="R112" s="136" t="str">
        <f>IF(VLOOKUP($A112,AL성적Data!$A$2:$AB$309,10,0)=0,"",VLOOKUP($A112,AL성적Data!$A$2:$AB$309,10,0))</f>
        <v/>
      </c>
      <c r="S112" s="137" t="str">
        <f t="array" ref="S112">IFERROR(INDEX(AL성적Data!K:K,MATCH(1,(AL성적Data!A:A=DB!A112)*(AL성적Data!AC:AC="TW"),0)),"")</f>
        <v/>
      </c>
      <c r="T112" s="138" t="str">
        <f t="array" ref="T112">IFERROR(INDEX(AL성적Data!M:M,MATCH(1,(AL성적Data!A:A=DB!A112)*(AL성적Data!AC:AC="TW"),0)),"")</f>
        <v/>
      </c>
      <c r="U112" s="137" t="str">
        <f t="array" ref="U112">IFERROR(INDEX(AL성적Data!N:N,MATCH(1,(AL성적Data!A:A=DB!A112)*(AL성적Data!AC:AC="TW"),0)),"")</f>
        <v/>
      </c>
      <c r="V112" s="137" t="str">
        <f t="array" ref="V112">IFERROR(INDEX(AL성적Data!O:O,MATCH(1,(AL성적Data!A:A=DB!A112)*(AL성적Data!AC:AC="TA"),0)),"")</f>
        <v/>
      </c>
      <c r="W112" s="137" t="str">
        <f t="array" ref="W112">IFERROR(IF(INDEX(AL성적Data!Q:Q,MATCH(1,(AL성적Data!A:A=DB!A112)*(AL성적Data!AC:AC="WA"),0))=0,"",INDEX(AL성적Data!Q:Q,MATCH(1,(AL성적Data!A:A=DB!A112)*(AL성적Data!AC:AC="WA"),0))),"")</f>
        <v/>
      </c>
      <c r="X112" s="137" t="str">
        <f t="array" ref="X112">IFERROR(IF(INDEX(AL성적Data!R:R,MATCH(1,(AL성적Data!A:A=DB!A112)*(AL성적Data!AC:AC="WA"),0))=0,"",INDEX(AL성적Data!R:R,MATCH(1,(AL성적Data!A:A=DB!A112)*(AL성적Data!AC:AC="WA"),0))),"")</f>
        <v>50등급</v>
      </c>
      <c r="Y112" s="137" t="str">
        <f t="array" ref="Y112">IFERROR(IF(INDEX(AL성적Data!S:S,MATCH(1,(AL성적Data!A:A=DB!A112)*(AL성적Data!AC:AC="WA"),0))=0,"",INDEX(AL성적Data!S:S,MATCH(1,(AL성적Data!A:A=DB!A112)*(AL성적Data!AC:AC="WA"),0))),"")</f>
        <v>400등급</v>
      </c>
      <c r="Z112" s="137"/>
      <c r="AA112" s="137"/>
      <c r="AB112" s="137"/>
      <c r="AC112" s="137"/>
      <c r="AD112" s="139"/>
      <c r="AE112" s="150" t="str">
        <f>IFERROR(HYPERLINK(AX112,AE$1),"")</f>
        <v/>
      </c>
      <c r="AF112" s="151" t="str">
        <f>IFERROR(HYPERLINK(AY112,AF$1),"")</f>
        <v/>
      </c>
      <c r="AG112" s="151" t="str">
        <f>IFERROR(HYPERLINK(AZ112,AG$1),"")</f>
        <v>성적서_역학</v>
      </c>
      <c r="AH112" s="135"/>
      <c r="AI112" s="135"/>
      <c r="AJ112" s="135"/>
      <c r="AK112" s="135"/>
      <c r="AL112" s="152"/>
      <c r="AM112" s="140" t="str">
        <f>IFERROR(IF(BG112="","",HYPERLINK(BG112,AM$1)),"")</f>
        <v>도면_단면dwg</v>
      </c>
      <c r="AN112" s="140" t="str">
        <f>IFERROR(IF(BH112="","",HYPERLINK(BH112,AN$1)),"")</f>
        <v/>
      </c>
      <c r="AO112" s="140" t="str">
        <f>IFERROR(IF(BI112="","",HYPERLINK(BI112,AO$1)),"")</f>
        <v/>
      </c>
      <c r="AP112" s="140" t="str">
        <f>IFERROR(IF(BJ112="","",HYPERLINK(BJ112,AP$1)),"")</f>
        <v/>
      </c>
      <c r="AQ112" s="140" t="str">
        <f>IFERROR(IF(BK112="","",HYPERLINK(BK112,AQ$1)),"")</f>
        <v/>
      </c>
      <c r="AR112" s="140" t="str">
        <f>IFERROR(IF(BL112="","",HYPERLINK(BL112,AR$1)),"")</f>
        <v/>
      </c>
      <c r="AS112" s="140" t="str">
        <f>IFERROR(IF(BM112="","",HYPERLINK(BM112,AS$1)),"")</f>
        <v/>
      </c>
      <c r="AT112" s="140" t="str">
        <f>IFERROR(IF(BN112="","",HYPERLINK(BN112,AT$1)),"")</f>
        <v/>
      </c>
      <c r="AU112" s="141" t="str">
        <f>IFERROR(IF(BO112="","",HYPERLINK(BO112,AU$1)),"")</f>
        <v/>
      </c>
      <c r="AV112" s="140" t="str">
        <f>IFERROR(IF(BP112="","",HYPERLINK(BP112,AV$1)),"")</f>
        <v/>
      </c>
      <c r="AX112" s="130" t="e">
        <f t="array" ref="AX112">INDEX(AL성적Data!AF:AF,MATCH(1,(AL성적Data!A:A=DB!A112)*(AL성적Data!AC:AC="TW"),0))</f>
        <v>#N/A</v>
      </c>
      <c r="AY112" s="130" t="e">
        <f t="array" ref="AY112">INDEX(AL성적Data!AF:AF,MATCH(1,(AL성적Data!A:A=DB!A112)*(AL성적Data!AC:AC="TA"),0))</f>
        <v>#N/A</v>
      </c>
      <c r="AZ112" s="130" t="str">
        <f t="array" ref="AZ112">INDEX(AL성적Data!AF:AF,MATCH(1,(AL성적Data!A:A=DB!A112)*(AL성적Data!AC:AC="WA"),0))</f>
        <v>http://www.lxhausys.co.kr/popup/rn/download/downloadPopup.jsp?from=alwindow&amp;uu=/upload/alwindow/data/WA-LC-W400-N9-T-644GEMG2A5.pdf</v>
      </c>
      <c r="BA112" s="130"/>
      <c r="BB112" s="130"/>
      <c r="BC112" s="130" t="e">
        <f>INDEX(AL성적Data!AF:AF,MATCH(1,(AL성적Data!A:A=DB!A112)*(AL성적Data!AC:AC="DA2"),0))</f>
        <v>#N/A</v>
      </c>
      <c r="BD112" s="130"/>
      <c r="BE112" s="130"/>
      <c r="BF112" s="130"/>
      <c r="BG112" s="135" t="str">
        <f>IF(VLOOKUP($C112,AL제품Data!$A$2:$AL$200,28,0)="","",VLOOKUP($C112,AL제품Data!$A$2:$AL$200,28,0))</f>
        <v>http://www.lxhausys.co.kr/popup/rn/download/downloadPopup.jsp?from=alwindow&amp;uu=/upload/alwindow/data/LC-W400-N9-T_SEC.dwg</v>
      </c>
      <c r="BH112" s="135"/>
      <c r="BI112" s="135" t="str">
        <f>IF(VLOOKUP($C112,AL제품Data!$A$2:$AL$100,30,0)="","",VLOOKUP($C112,AL제품Data!$A$2:$AL$100,30,0))</f>
        <v/>
      </c>
      <c r="BJ112" s="135"/>
      <c r="BK112" s="135"/>
      <c r="BL112" s="135"/>
      <c r="BM112" s="135"/>
      <c r="BN112" s="135"/>
      <c r="BO112" s="135" t="str">
        <f>IF(VLOOKUP($C112,AL제품Data!$A$2:$AL$100,36,0)="","",VLOOKUP($C112,AL제품Data!$A$2:$AL$100,36,0))</f>
        <v/>
      </c>
      <c r="BP112" s="135"/>
      <c r="BQ112" s="135" t="str">
        <f>IF(VLOOKUP($C112,AL제품Data!$A$2:$AL$100,38,0)="","",VLOOKUP($C112,AL제품Data!$A$2:$AL$100,38,0))</f>
        <v/>
      </c>
      <c r="BR112" s="130"/>
      <c r="BS112" s="130"/>
    </row>
    <row r="113" spans="1:71" s="112" customFormat="1" ht="20.25" customHeight="1" thickBot="1">
      <c r="A113" s="130" t="s">
        <v>1137</v>
      </c>
      <c r="B113" s="158" t="str">
        <f t="shared" si="0"/>
        <v>1</v>
      </c>
      <c r="C113" s="132" t="s">
        <v>1075</v>
      </c>
      <c r="D113" s="133" t="str">
        <f>VLOOKUP($C113,AL제품Data!$A$2:$K$117,2,0)</f>
        <v>AL-PVC</v>
      </c>
      <c r="E113" s="133" t="str">
        <f>VLOOKUP($C113,AL제품Data!$A$2:$K$300,3,0)</f>
        <v>실내면,발코니면</v>
      </c>
      <c r="F113" s="133" t="str">
        <f>VLOOKUP($C113,AL제품Data!$A$2:$K$300,4,0)</f>
        <v>Sliding(미서기)</v>
      </c>
      <c r="G113" s="133" t="str">
        <f>VLOOKUP($C113,AL제품Data!$A$2:$K$300,5,0)</f>
        <v>일반창</v>
      </c>
      <c r="H113" s="133" t="str">
        <f>VLOOKUP($C113,AL제품Data!$A$2:$K$300,6,0)</f>
        <v>LONCHEL W400 N7</v>
      </c>
      <c r="I113" s="133" t="str">
        <f>VLOOKUP($C113,AL제품Data!$A$2:$K$300,7,0)</f>
        <v>론첼 W400 N7</v>
      </c>
      <c r="J113" s="133" t="str">
        <f>VLOOKUP($C113,AL제품Data!$A$2:$K$300,8,0)</f>
        <v>이중창</v>
      </c>
      <c r="K113" s="133">
        <f>VLOOKUP($C113,AL제품Data!$A$2:$K$300,9,0)</f>
        <v>270</v>
      </c>
      <c r="L113" s="133" t="str">
        <f>VLOOKUP($C113,AL제품Data!$A$2:$K$300,10,0)</f>
        <v>FULL창</v>
      </c>
      <c r="M113" s="133" t="str">
        <f>VLOOKUP($C113,AL제품Data!$A$2:$K$300,11,0)</f>
        <v>특판전용</v>
      </c>
      <c r="N113" s="134" t="str">
        <f>IFERROR(VLOOKUP($C113,AL제품Data!$A$2:$K$117,12,0),"")</f>
        <v/>
      </c>
      <c r="O113" s="130" t="str">
        <f>IF(VLOOKUP($A113,AL성적Data!$A$2:$AB$309,7,0)=0,"",VLOOKUP($A113,AL성적Data!$A$2:$AB$309,7,0))</f>
        <v>22mm(5그린+12공기+5수퍼로이)</v>
      </c>
      <c r="P113" s="135" t="str">
        <f>IF(VLOOKUP($A113,AL성적Data!$A$2:$AB$309,8,0)=0,"",VLOOKUP($A113,AL성적Data!$A$2:$AB$309,8,0))</f>
        <v/>
      </c>
      <c r="Q113" s="135" t="str">
        <f>IF(VLOOKUP($A113,AL성적Data!$A$2:$AB$309,9,0)=0,"",VLOOKUP($A113,AL성적Data!$A$2:$AB$309,9,0))</f>
        <v>22mm(5일반+12아르곤+5수퍼로이)</v>
      </c>
      <c r="R113" s="136" t="str">
        <f>IF(VLOOKUP($A113,AL성적Data!$A$2:$AB$309,10,0)=0,"",VLOOKUP($A113,AL성적Data!$A$2:$AB$309,10,0))</f>
        <v/>
      </c>
      <c r="S113" s="137" t="str">
        <f t="array" ref="S113">IFERROR(INDEX(AL성적Data!K:K,MATCH(1,(AL성적Data!A:A=DB!A113)*(AL성적Data!AC:AC="TW"),0)),"")</f>
        <v>1등급</v>
      </c>
      <c r="T113" s="138">
        <f t="array" ref="T113">IFERROR(INDEX(AL성적Data!M:M,MATCH(1,(AL성적Data!A:A=DB!A113)*(AL성적Data!AC:AC="TW"),0)),"")</f>
        <v>0.84</v>
      </c>
      <c r="U113" s="137">
        <f t="array" ref="U113">IFERROR(INDEX(AL성적Data!N:N,MATCH(1,(AL성적Data!A:A=DB!A113)*(AL성적Data!AC:AC="TW"),0)),"")</f>
        <v>0.82</v>
      </c>
      <c r="V113" s="137" t="str">
        <f t="array" ref="V113">IFERROR(INDEX(AL성적Data!O:O,MATCH(1,(AL성적Data!A:A=DB!A113)*(AL성적Data!AC:AC="TA"),0)),"")</f>
        <v/>
      </c>
      <c r="W113" s="137" t="str">
        <f t="array" ref="W113">IFERROR(IF(INDEX(AL성적Data!Q:Q,MATCH(1,(AL성적Data!A:A=DB!A113)*(AL성적Data!AC:AC="WA"),0))=0,"",INDEX(AL성적Data!Q:Q,MATCH(1,(AL성적Data!A:A=DB!A113)*(AL성적Data!AC:AC="WA"),0))),"")</f>
        <v/>
      </c>
      <c r="X113" s="137" t="str">
        <f t="array" ref="X113">IFERROR(IF(INDEX(AL성적Data!R:R,MATCH(1,(AL성적Data!A:A=DB!A113)*(AL성적Data!AC:AC="WA"),0))=0,"",INDEX(AL성적Data!R:R,MATCH(1,(AL성적Data!A:A=DB!A113)*(AL성적Data!AC:AC="WA"),0))),"")</f>
        <v/>
      </c>
      <c r="Y113" s="137" t="str">
        <f t="array" ref="Y113">IFERROR(IF(INDEX(AL성적Data!S:S,MATCH(1,(AL성적Data!A:A=DB!A113)*(AL성적Data!AC:AC="WA"),0))=0,"",INDEX(AL성적Data!S:S,MATCH(1,(AL성적Data!A:A=DB!A113)*(AL성적Data!AC:AC="WA"),0))),"")</f>
        <v/>
      </c>
      <c r="Z113" s="137"/>
      <c r="AA113" s="137"/>
      <c r="AB113" s="137"/>
      <c r="AC113" s="137"/>
      <c r="AD113" s="139"/>
      <c r="AE113" s="150" t="str">
        <f>IFERROR(HYPERLINK(AX113,AE$1),"")</f>
        <v>성적서_에너지</v>
      </c>
      <c r="AF113" s="151" t="str">
        <f>IFERROR(HYPERLINK(AY113,AF$1),"")</f>
        <v/>
      </c>
      <c r="AG113" s="151" t="str">
        <f>IFERROR(HYPERLINK(AZ113,AG$1),"")</f>
        <v/>
      </c>
      <c r="AH113" s="135"/>
      <c r="AI113" s="135"/>
      <c r="AJ113" s="135"/>
      <c r="AK113" s="135"/>
      <c r="AL113" s="152"/>
      <c r="AM113" s="140" t="str">
        <f>IFERROR(IF(BG113="","",HYPERLINK(BG113,AM$1)),"")</f>
        <v>도면_단면dwg</v>
      </c>
      <c r="AN113" s="140" t="str">
        <f>IFERROR(IF(BH113="","",HYPERLINK(BH113,AN$1)),"")</f>
        <v/>
      </c>
      <c r="AO113" s="140" t="str">
        <f>IFERROR(IF(BI113="","",HYPERLINK(BI113,AO$1)),"")</f>
        <v/>
      </c>
      <c r="AP113" s="140" t="str">
        <f>IFERROR(IF(BJ113="","",HYPERLINK(BJ113,AP$1)),"")</f>
        <v/>
      </c>
      <c r="AQ113" s="140" t="str">
        <f>IFERROR(IF(BK113="","",HYPERLINK(BK113,AQ$1)),"")</f>
        <v/>
      </c>
      <c r="AR113" s="140" t="str">
        <f>IFERROR(IF(BL113="","",HYPERLINK(BL113,AR$1)),"")</f>
        <v/>
      </c>
      <c r="AS113" s="140" t="str">
        <f>IFERROR(IF(BM113="","",HYPERLINK(BM113,AS$1)),"")</f>
        <v/>
      </c>
      <c r="AT113" s="140" t="str">
        <f>IFERROR(IF(BN113="","",HYPERLINK(BN113,AT$1)),"")</f>
        <v/>
      </c>
      <c r="AU113" s="141" t="str">
        <f>IFERROR(IF(BO113="","",HYPERLINK(BO113,AU$1)),"")</f>
        <v/>
      </c>
      <c r="AV113" s="140" t="str">
        <f>IFERROR(IF(BP113="","",HYPERLINK(BP113,AV$1)),"")</f>
        <v/>
      </c>
      <c r="AX113" s="130" t="str">
        <f t="array" ref="AX113">INDEX(AL성적Data!AF:AF,MATCH(1,(AL성적Data!A:A=DB!A113)*(AL성적Data!AC:AC="TW"),0))</f>
        <v>http://www.lxhausys.co.kr/popup/rn/download/downloadPopup.jsp?from=alwindow&amp;uu=/upload/alwindow/data/TW-LC-W400-N7-422GSGS1R5.pdf</v>
      </c>
      <c r="AY113" s="130" t="e">
        <f t="array" ref="AY113">INDEX(AL성적Data!AF:AF,MATCH(1,(AL성적Data!A:A=DB!A113)*(AL성적Data!AC:AC="TA"),0))</f>
        <v>#N/A</v>
      </c>
      <c r="AZ113" s="130" t="e">
        <f t="array" ref="AZ113">INDEX(AL성적Data!AF:AF,MATCH(1,(AL성적Data!A:A=DB!A113)*(AL성적Data!AC:AC="WA"),0))</f>
        <v>#N/A</v>
      </c>
      <c r="BA113" s="130"/>
      <c r="BB113" s="130"/>
      <c r="BC113" s="130" t="e">
        <f>INDEX(AL성적Data!AF:AF,MATCH(1,(AL성적Data!A:A=DB!A113)*(AL성적Data!AC:AC="DA2"),0))</f>
        <v>#N/A</v>
      </c>
      <c r="BD113" s="130"/>
      <c r="BE113" s="130"/>
      <c r="BF113" s="130"/>
      <c r="BG113" s="135" t="str">
        <f>IF(VLOOKUP($C113,AL제품Data!$A$2:$AL$200,28,0)="","",VLOOKUP($C113,AL제품Data!$A$2:$AL$200,28,0))</f>
        <v>http://www.lxhausys.co.kr/popup/rn/download/downloadPopup.jsp?from=alwindow&amp;uu=/upload/alwindow/data/LC-W400-N7_SEC.dwg</v>
      </c>
      <c r="BH113" s="135"/>
      <c r="BI113" s="135" t="str">
        <f>IF(VLOOKUP($C113,AL제품Data!$A$2:$AL$100,30,0)="","",VLOOKUP($C113,AL제품Data!$A$2:$AL$100,30,0))</f>
        <v/>
      </c>
      <c r="BJ113" s="135"/>
      <c r="BK113" s="135"/>
      <c r="BL113" s="135"/>
      <c r="BM113" s="135"/>
      <c r="BN113" s="135"/>
      <c r="BO113" s="135" t="str">
        <f>IF(VLOOKUP($C113,AL제품Data!$A$2:$AL$100,36,0)="","",VLOOKUP($C113,AL제품Data!$A$2:$AL$100,36,0))</f>
        <v/>
      </c>
      <c r="BP113" s="135"/>
      <c r="BQ113" s="135" t="str">
        <f>IF(VLOOKUP($C113,AL제품Data!$A$2:$AL$100,38,0)="","",VLOOKUP($C113,AL제품Data!$A$2:$AL$100,38,0))</f>
        <v/>
      </c>
      <c r="BR113" s="130"/>
      <c r="BS113" s="130"/>
    </row>
    <row r="114" spans="1:71" s="112" customFormat="1" ht="20.25" customHeight="1" thickBot="1">
      <c r="A114" s="130" t="s">
        <v>1138</v>
      </c>
      <c r="B114" s="158" t="str">
        <f t="shared" si="0"/>
        <v>2</v>
      </c>
      <c r="C114" s="132" t="s">
        <v>1075</v>
      </c>
      <c r="D114" s="133" t="str">
        <f>VLOOKUP($C114,AL제품Data!$A$2:$K$117,2,0)</f>
        <v>AL-PVC</v>
      </c>
      <c r="E114" s="133" t="str">
        <f>VLOOKUP($C114,AL제품Data!$A$2:$K$300,3,0)</f>
        <v>실내면,발코니면</v>
      </c>
      <c r="F114" s="133" t="str">
        <f>VLOOKUP($C114,AL제품Data!$A$2:$K$300,4,0)</f>
        <v>Sliding(미서기)</v>
      </c>
      <c r="G114" s="133" t="str">
        <f>VLOOKUP($C114,AL제품Data!$A$2:$K$300,5,0)</f>
        <v>일반창</v>
      </c>
      <c r="H114" s="133" t="str">
        <f>VLOOKUP($C114,AL제품Data!$A$2:$K$300,6,0)</f>
        <v>LONCHEL W400 N7</v>
      </c>
      <c r="I114" s="133" t="str">
        <f>VLOOKUP($C114,AL제품Data!$A$2:$K$300,7,0)</f>
        <v>론첼 W400 N7</v>
      </c>
      <c r="J114" s="133" t="str">
        <f>VLOOKUP($C114,AL제품Data!$A$2:$K$300,8,0)</f>
        <v>이중창</v>
      </c>
      <c r="K114" s="133">
        <f>VLOOKUP($C114,AL제품Data!$A$2:$K$300,9,0)</f>
        <v>270</v>
      </c>
      <c r="L114" s="133" t="str">
        <f>VLOOKUP($C114,AL제품Data!$A$2:$K$300,10,0)</f>
        <v>FULL창</v>
      </c>
      <c r="M114" s="133" t="str">
        <f>VLOOKUP($C114,AL제품Data!$A$2:$K$300,11,0)</f>
        <v>특판전용</v>
      </c>
      <c r="N114" s="134" t="str">
        <f>IFERROR(VLOOKUP($C114,AL제품Data!$A$2:$K$117,12,0),"")</f>
        <v/>
      </c>
      <c r="O114" s="130" t="str">
        <f>IF(VLOOKUP($A114,AL성적Data!$A$2:$AB$309,7,0)=0,"",VLOOKUP($A114,AL성적Data!$A$2:$AB$309,7,0))</f>
        <v>22mm(5그린+12공기+5수퍼로이)</v>
      </c>
      <c r="P114" s="135" t="str">
        <f>IF(VLOOKUP($A114,AL성적Data!$A$2:$AB$309,8,0)=0,"",VLOOKUP($A114,AL성적Data!$A$2:$AB$309,8,0))</f>
        <v/>
      </c>
      <c r="Q114" s="135" t="str">
        <f>IF(VLOOKUP($A114,AL성적Data!$A$2:$AB$309,9,0)=0,"",VLOOKUP($A114,AL성적Data!$A$2:$AB$309,9,0))</f>
        <v>22mm(5일반+12아르곤+5수퍼로이)</v>
      </c>
      <c r="R114" s="136" t="str">
        <f>IF(VLOOKUP($A114,AL성적Data!$A$2:$AB$309,10,0)=0,"",VLOOKUP($A114,AL성적Data!$A$2:$AB$309,10,0))</f>
        <v/>
      </c>
      <c r="S114" s="137" t="str">
        <f t="array" ref="S114">IFERROR(INDEX(AL성적Data!K:K,MATCH(1,(AL성적Data!A:A=DB!A114)*(AL성적Data!AC:AC="TW"),0)),"")</f>
        <v/>
      </c>
      <c r="T114" s="138" t="str">
        <f t="array" ref="T114">IFERROR(INDEX(AL성적Data!M:M,MATCH(1,(AL성적Data!A:A=DB!A114)*(AL성적Data!AC:AC="TW"),0)),"")</f>
        <v/>
      </c>
      <c r="U114" s="137" t="str">
        <f t="array" ref="U114">IFERROR(INDEX(AL성적Data!N:N,MATCH(1,(AL성적Data!A:A=DB!A114)*(AL성적Data!AC:AC="TW"),0)),"")</f>
        <v/>
      </c>
      <c r="V114" s="137" t="str">
        <f t="array" ref="V114">IFERROR(INDEX(AL성적Data!O:O,MATCH(1,(AL성적Data!A:A=DB!A114)*(AL성적Data!AC:AC="TA"),0)),"")</f>
        <v/>
      </c>
      <c r="W114" s="137" t="str">
        <f t="array" ref="W114">IFERROR(IF(INDEX(AL성적Data!Q:Q,MATCH(1,(AL성적Data!A:A=DB!A114)*(AL성적Data!AC:AC="WA"),0))=0,"",INDEX(AL성적Data!Q:Q,MATCH(1,(AL성적Data!A:A=DB!A114)*(AL성적Data!AC:AC="WA"),0))),"")</f>
        <v/>
      </c>
      <c r="X114" s="137" t="str">
        <f t="array" ref="X114">IFERROR(IF(INDEX(AL성적Data!R:R,MATCH(1,(AL성적Data!A:A=DB!A114)*(AL성적Data!AC:AC="WA"),0))=0,"",INDEX(AL성적Data!R:R,MATCH(1,(AL성적Data!A:A=DB!A114)*(AL성적Data!AC:AC="WA"),0))),"")</f>
        <v>50등급</v>
      </c>
      <c r="Y114" s="137" t="str">
        <f t="array" ref="Y114">IFERROR(IF(INDEX(AL성적Data!S:S,MATCH(1,(AL성적Data!A:A=DB!A114)*(AL성적Data!AC:AC="WA"),0))=0,"",INDEX(AL성적Data!S:S,MATCH(1,(AL성적Data!A:A=DB!A114)*(AL성적Data!AC:AC="WA"),0))),"")</f>
        <v>400등급</v>
      </c>
      <c r="Z114" s="137"/>
      <c r="AA114" s="137"/>
      <c r="AB114" s="137"/>
      <c r="AC114" s="137"/>
      <c r="AD114" s="139"/>
      <c r="AE114" s="150" t="str">
        <f>IFERROR(HYPERLINK(AX114,AE$1),"")</f>
        <v/>
      </c>
      <c r="AF114" s="151" t="str">
        <f>IFERROR(HYPERLINK(AY114,AF$1),"")</f>
        <v/>
      </c>
      <c r="AG114" s="151" t="str">
        <f>IFERROR(HYPERLINK(AZ114,AG$1),"")</f>
        <v>성적서_역학</v>
      </c>
      <c r="AH114" s="135"/>
      <c r="AI114" s="135"/>
      <c r="AJ114" s="135"/>
      <c r="AK114" s="135"/>
      <c r="AL114" s="152"/>
      <c r="AM114" s="140" t="str">
        <f>IFERROR(IF(BG114="","",HYPERLINK(BG114,AM$1)),"")</f>
        <v>도면_단면dwg</v>
      </c>
      <c r="AN114" s="140" t="str">
        <f>IFERROR(IF(BH114="","",HYPERLINK(BH114,AN$1)),"")</f>
        <v/>
      </c>
      <c r="AO114" s="140" t="str">
        <f>IFERROR(IF(BI114="","",HYPERLINK(BI114,AO$1)),"")</f>
        <v/>
      </c>
      <c r="AP114" s="140" t="str">
        <f>IFERROR(IF(BJ114="","",HYPERLINK(BJ114,AP$1)),"")</f>
        <v/>
      </c>
      <c r="AQ114" s="140" t="str">
        <f>IFERROR(IF(BK114="","",HYPERLINK(BK114,AQ$1)),"")</f>
        <v/>
      </c>
      <c r="AR114" s="140" t="str">
        <f>IFERROR(IF(BL114="","",HYPERLINK(BL114,AR$1)),"")</f>
        <v/>
      </c>
      <c r="AS114" s="140" t="str">
        <f>IFERROR(IF(BM114="","",HYPERLINK(BM114,AS$1)),"")</f>
        <v/>
      </c>
      <c r="AT114" s="140" t="str">
        <f>IFERROR(IF(BN114="","",HYPERLINK(BN114,AT$1)),"")</f>
        <v/>
      </c>
      <c r="AU114" s="141" t="str">
        <f>IFERROR(IF(BO114="","",HYPERLINK(BO114,AU$1)),"")</f>
        <v/>
      </c>
      <c r="AV114" s="140" t="str">
        <f>IFERROR(IF(BP114="","",HYPERLINK(BP114,AV$1)),"")</f>
        <v/>
      </c>
      <c r="AX114" s="130" t="e">
        <f t="array" ref="AX114">INDEX(AL성적Data!AF:AF,MATCH(1,(AL성적Data!A:A=DB!A114)*(AL성적Data!AC:AC="TW"),0))</f>
        <v>#N/A</v>
      </c>
      <c r="AY114" s="130" t="e">
        <f t="array" ref="AY114">INDEX(AL성적Data!AF:AF,MATCH(1,(AL성적Data!A:A=DB!A114)*(AL성적Data!AC:AC="TA"),0))</f>
        <v>#N/A</v>
      </c>
      <c r="AZ114" s="130" t="str">
        <f t="array" ref="AZ114">INDEX(AL성적Data!AF:AF,MATCH(1,(AL성적Data!A:A=DB!A114)*(AL성적Data!AC:AC="WA"),0))</f>
        <v>http://www.lxhausys.co.kr/popup/rn/download/downloadPopup.jsp?from=alwindow&amp;uu=/upload/alwindow/data/WA-LC-W400-N7-422GSGS1R5.pdf</v>
      </c>
      <c r="BA114" s="130"/>
      <c r="BB114" s="130"/>
      <c r="BC114" s="130" t="e">
        <f>INDEX(AL성적Data!AF:AF,MATCH(1,(AL성적Data!A:A=DB!A114)*(AL성적Data!AC:AC="DA2"),0))</f>
        <v>#N/A</v>
      </c>
      <c r="BD114" s="130"/>
      <c r="BE114" s="130"/>
      <c r="BF114" s="130"/>
      <c r="BG114" s="135" t="str">
        <f>IF(VLOOKUP($C114,AL제품Data!$A$2:$AL$200,28,0)="","",VLOOKUP($C114,AL제품Data!$A$2:$AL$200,28,0))</f>
        <v>http://www.lxhausys.co.kr/popup/rn/download/downloadPopup.jsp?from=alwindow&amp;uu=/upload/alwindow/data/LC-W400-N7_SEC.dwg</v>
      </c>
      <c r="BH114" s="135"/>
      <c r="BI114" s="135" t="str">
        <f>IF(VLOOKUP($C114,AL제품Data!$A$2:$AL$100,30,0)="","",VLOOKUP($C114,AL제품Data!$A$2:$AL$100,30,0))</f>
        <v/>
      </c>
      <c r="BJ114" s="135"/>
      <c r="BK114" s="135"/>
      <c r="BL114" s="135"/>
      <c r="BM114" s="135"/>
      <c r="BN114" s="135"/>
      <c r="BO114" s="135" t="str">
        <f>IF(VLOOKUP($C114,AL제품Data!$A$2:$AL$100,36,0)="","",VLOOKUP($C114,AL제품Data!$A$2:$AL$100,36,0))</f>
        <v/>
      </c>
      <c r="BP114" s="135"/>
      <c r="BQ114" s="135" t="str">
        <f>IF(VLOOKUP($C114,AL제품Data!$A$2:$AL$100,38,0)="","",VLOOKUP($C114,AL제품Data!$A$2:$AL$100,38,0))</f>
        <v/>
      </c>
      <c r="BR114" s="130"/>
      <c r="BS114" s="130"/>
    </row>
    <row r="115" spans="1:71" s="112" customFormat="1" ht="20.25" customHeight="1" thickBot="1">
      <c r="A115" s="130" t="s">
        <v>1139</v>
      </c>
      <c r="B115" s="158" t="str">
        <f t="shared" si="0"/>
        <v>3</v>
      </c>
      <c r="C115" s="132" t="s">
        <v>1075</v>
      </c>
      <c r="D115" s="133" t="str">
        <f>VLOOKUP($C115,AL제품Data!$A$2:$K$117,2,0)</f>
        <v>AL-PVC</v>
      </c>
      <c r="E115" s="133" t="str">
        <f>VLOOKUP($C115,AL제품Data!$A$2:$K$300,3,0)</f>
        <v>실내면,발코니면</v>
      </c>
      <c r="F115" s="133" t="str">
        <f>VLOOKUP($C115,AL제품Data!$A$2:$K$300,4,0)</f>
        <v>Sliding(미서기)</v>
      </c>
      <c r="G115" s="133" t="str">
        <f>VLOOKUP($C115,AL제품Data!$A$2:$K$300,5,0)</f>
        <v>일반창</v>
      </c>
      <c r="H115" s="133" t="str">
        <f>VLOOKUP($C115,AL제품Data!$A$2:$K$300,6,0)</f>
        <v>LONCHEL W400 N7</v>
      </c>
      <c r="I115" s="133" t="str">
        <f>VLOOKUP($C115,AL제품Data!$A$2:$K$300,7,0)</f>
        <v>론첼 W400 N7</v>
      </c>
      <c r="J115" s="133" t="str">
        <f>VLOOKUP($C115,AL제품Data!$A$2:$K$300,8,0)</f>
        <v>이중창</v>
      </c>
      <c r="K115" s="133">
        <f>VLOOKUP($C115,AL제품Data!$A$2:$K$300,9,0)</f>
        <v>270</v>
      </c>
      <c r="L115" s="133" t="str">
        <f>VLOOKUP($C115,AL제품Data!$A$2:$K$300,10,0)</f>
        <v>FULL창</v>
      </c>
      <c r="M115" s="133" t="str">
        <f>VLOOKUP($C115,AL제품Data!$A$2:$K$300,11,0)</f>
        <v>특판전용</v>
      </c>
      <c r="N115" s="134" t="str">
        <f>IFERROR(VLOOKUP($C115,AL제품Data!$A$2:$K$117,12,0),"")</f>
        <v/>
      </c>
      <c r="O115" s="130" t="str">
        <f>IF(VLOOKUP($A115,AL성적Data!$A$2:$AB$309,7,0)=0,"",VLOOKUP($A115,AL성적Data!$A$2:$AB$309,7,0))</f>
        <v>22mm(5그린+12공기+5수퍼로이)</v>
      </c>
      <c r="P115" s="135" t="str">
        <f>IF(VLOOKUP($A115,AL성적Data!$A$2:$AB$309,8,0)=0,"",VLOOKUP($A115,AL성적Data!$A$2:$AB$309,8,0))</f>
        <v/>
      </c>
      <c r="Q115" s="135" t="str">
        <f>IF(VLOOKUP($A115,AL성적Data!$A$2:$AB$309,9,0)=0,"",VLOOKUP($A115,AL성적Data!$A$2:$AB$309,9,0))</f>
        <v>22mm(5일반+12아르곤+5수퍼로이)</v>
      </c>
      <c r="R115" s="136" t="str">
        <f>IF(VLOOKUP($A115,AL성적Data!$A$2:$AB$309,10,0)=0,"",VLOOKUP($A115,AL성적Data!$A$2:$AB$309,10,0))</f>
        <v/>
      </c>
      <c r="S115" s="137" t="str">
        <f t="array" ref="S115">IFERROR(INDEX(AL성적Data!K:K,MATCH(1,(AL성적Data!A:A=DB!A115)*(AL성적Data!AC:AC="TW"),0)),"")</f>
        <v/>
      </c>
      <c r="T115" s="138" t="str">
        <f t="array" ref="T115">IFERROR(INDEX(AL성적Data!M:M,MATCH(1,(AL성적Data!A:A=DB!A115)*(AL성적Data!AC:AC="TW"),0)),"")</f>
        <v/>
      </c>
      <c r="U115" s="137" t="str">
        <f t="array" ref="U115">IFERROR(INDEX(AL성적Data!N:N,MATCH(1,(AL성적Data!A:A=DB!A115)*(AL성적Data!AC:AC="TW"),0)),"")</f>
        <v/>
      </c>
      <c r="V115" s="137" t="str">
        <f t="array" ref="V115">IFERROR(INDEX(AL성적Data!O:O,MATCH(1,(AL성적Data!A:A=DB!A115)*(AL성적Data!AC:AC="TA"),0)),"")</f>
        <v/>
      </c>
      <c r="W115" s="137" t="str">
        <f t="array" ref="W115">IFERROR(IF(INDEX(AL성적Data!Q:Q,MATCH(1,(AL성적Data!A:A=DB!A115)*(AL성적Data!AC:AC="WA"),0))=0,"",INDEX(AL성적Data!Q:Q,MATCH(1,(AL성적Data!A:A=DB!A115)*(AL성적Data!AC:AC="WA"),0))),"")</f>
        <v/>
      </c>
      <c r="X115" s="137" t="str">
        <f t="array" ref="X115">IFERROR(IF(INDEX(AL성적Data!R:R,MATCH(1,(AL성적Data!A:A=DB!A115)*(AL성적Data!AC:AC="WA"),0))=0,"",INDEX(AL성적Data!R:R,MATCH(1,(AL성적Data!A:A=DB!A115)*(AL성적Data!AC:AC="WA"),0))),"")</f>
        <v/>
      </c>
      <c r="Y115" s="137" t="str">
        <f t="array" ref="Y115">IFERROR(IF(INDEX(AL성적Data!S:S,MATCH(1,(AL성적Data!A:A=DB!A115)*(AL성적Data!AC:AC="WA"),0))=0,"",INDEX(AL성적Data!S:S,MATCH(1,(AL성적Data!A:A=DB!A115)*(AL성적Data!AC:AC="WA"),0))),"")</f>
        <v/>
      </c>
      <c r="Z115" s="137"/>
      <c r="AA115" s="137"/>
      <c r="AB115" s="137"/>
      <c r="AC115" s="137"/>
      <c r="AD115" s="139"/>
      <c r="AE115" s="150" t="str">
        <f>IFERROR(HYPERLINK(AX115,AE$1),"")</f>
        <v/>
      </c>
      <c r="AF115" s="151" t="str">
        <f>IFERROR(HYPERLINK(AY115,AF$1),"")</f>
        <v/>
      </c>
      <c r="AG115" s="151" t="str">
        <f>IFERROR(HYPERLINK(AZ115,AG$1),"")</f>
        <v/>
      </c>
      <c r="AH115" s="135"/>
      <c r="AI115" s="135"/>
      <c r="AJ115" s="135"/>
      <c r="AK115" s="135"/>
      <c r="AL115" s="152"/>
      <c r="AM115" s="140" t="str">
        <f>IFERROR(IF(BG115="","",HYPERLINK(BG115,AM$1)),"")</f>
        <v>도면_단면dwg</v>
      </c>
      <c r="AN115" s="140" t="str">
        <f>IFERROR(IF(BH115="","",HYPERLINK(BH115,AN$1)),"")</f>
        <v/>
      </c>
      <c r="AO115" s="140" t="str">
        <f>IFERROR(IF(BI115="","",HYPERLINK(BI115,AO$1)),"")</f>
        <v/>
      </c>
      <c r="AP115" s="140" t="str">
        <f>IFERROR(IF(BJ115="","",HYPERLINK(BJ115,AP$1)),"")</f>
        <v/>
      </c>
      <c r="AQ115" s="140" t="str">
        <f>IFERROR(IF(BK115="","",HYPERLINK(BK115,AQ$1)),"")</f>
        <v/>
      </c>
      <c r="AR115" s="140" t="str">
        <f>IFERROR(IF(BL115="","",HYPERLINK(BL115,AR$1)),"")</f>
        <v/>
      </c>
      <c r="AS115" s="140" t="str">
        <f>IFERROR(IF(BM115="","",HYPERLINK(BM115,AS$1)),"")</f>
        <v/>
      </c>
      <c r="AT115" s="140" t="str">
        <f>IFERROR(IF(BN115="","",HYPERLINK(BN115,AT$1)),"")</f>
        <v/>
      </c>
      <c r="AU115" s="141" t="str">
        <f>IFERROR(IF(BO115="","",HYPERLINK(BO115,AU$1)),"")</f>
        <v/>
      </c>
      <c r="AV115" s="140" t="str">
        <f>IFERROR(IF(BP115="","",HYPERLINK(BP115,AV$1)),"")</f>
        <v/>
      </c>
      <c r="AX115" s="130" t="e">
        <f t="array" ref="AX115">INDEX(AL성적Data!AF:AF,MATCH(1,(AL성적Data!A:A=DB!A115)*(AL성적Data!AC:AC="TW"),0))</f>
        <v>#N/A</v>
      </c>
      <c r="AY115" s="130" t="e">
        <f t="array" ref="AY115">INDEX(AL성적Data!AF:AF,MATCH(1,(AL성적Data!A:A=DB!A115)*(AL성적Data!AC:AC="TA"),0))</f>
        <v>#N/A</v>
      </c>
      <c r="AZ115" s="130" t="e">
        <f t="array" ref="AZ115">INDEX(AL성적Data!AF:AF,MATCH(1,(AL성적Data!A:A=DB!A115)*(AL성적Data!AC:AC="WA"),0))</f>
        <v>#N/A</v>
      </c>
      <c r="BA115" s="130"/>
      <c r="BB115" s="130"/>
      <c r="BC115" s="130" t="e">
        <f>INDEX(AL성적Data!AF:AF,MATCH(1,(AL성적Data!A:A=DB!A115)*(AL성적Data!AC:AC="DA2"),0))</f>
        <v>#N/A</v>
      </c>
      <c r="BD115" s="130"/>
      <c r="BE115" s="130"/>
      <c r="BF115" s="130"/>
      <c r="BG115" s="135" t="str">
        <f>IF(VLOOKUP($C115,AL제품Data!$A$2:$AL$200,28,0)="","",VLOOKUP($C115,AL제품Data!$A$2:$AL$200,28,0))</f>
        <v>http://www.lxhausys.co.kr/popup/rn/download/downloadPopup.jsp?from=alwindow&amp;uu=/upload/alwindow/data/LC-W400-N7_SEC.dwg</v>
      </c>
      <c r="BH115" s="135"/>
      <c r="BI115" s="135" t="str">
        <f>IF(VLOOKUP($C115,AL제품Data!$A$2:$AL$100,30,0)="","",VLOOKUP($C115,AL제품Data!$A$2:$AL$100,30,0))</f>
        <v/>
      </c>
      <c r="BJ115" s="135"/>
      <c r="BK115" s="135"/>
      <c r="BL115" s="135"/>
      <c r="BM115" s="135"/>
      <c r="BN115" s="135"/>
      <c r="BO115" s="135" t="str">
        <f>IF(VLOOKUP($C115,AL제품Data!$A$2:$AL$100,36,0)="","",VLOOKUP($C115,AL제품Data!$A$2:$AL$100,36,0))</f>
        <v/>
      </c>
      <c r="BP115" s="135"/>
      <c r="BQ115" s="135" t="str">
        <f>IF(VLOOKUP($C115,AL제품Data!$A$2:$AL$100,38,0)="","",VLOOKUP($C115,AL제품Data!$A$2:$AL$100,38,0))</f>
        <v/>
      </c>
      <c r="BR115" s="130"/>
      <c r="BS115" s="130"/>
    </row>
    <row r="116" spans="1:71" s="112" customFormat="1" ht="20.25" customHeight="1" thickBot="1">
      <c r="A116" s="130" t="s">
        <v>1144</v>
      </c>
      <c r="B116" s="158" t="str">
        <f t="shared" si="0"/>
        <v>1</v>
      </c>
      <c r="C116" s="132" t="s">
        <v>1075</v>
      </c>
      <c r="D116" s="133" t="str">
        <f>VLOOKUP($C116,AL제품Data!$A$2:$K$117,2,0)</f>
        <v>AL-PVC</v>
      </c>
      <c r="E116" s="133" t="str">
        <f>VLOOKUP($C116,AL제품Data!$A$2:$K$300,3,0)</f>
        <v>실내면,발코니면</v>
      </c>
      <c r="F116" s="133" t="str">
        <f>VLOOKUP($C116,AL제품Data!$A$2:$K$300,4,0)</f>
        <v>Sliding(미서기)</v>
      </c>
      <c r="G116" s="133" t="str">
        <f>VLOOKUP($C116,AL제품Data!$A$2:$K$300,5,0)</f>
        <v>일반창</v>
      </c>
      <c r="H116" s="133" t="str">
        <f>VLOOKUP($C116,AL제품Data!$A$2:$K$300,6,0)</f>
        <v>LONCHEL W400 N7</v>
      </c>
      <c r="I116" s="133" t="str">
        <f>VLOOKUP($C116,AL제품Data!$A$2:$K$300,7,0)</f>
        <v>론첼 W400 N7</v>
      </c>
      <c r="J116" s="133" t="str">
        <f>VLOOKUP($C116,AL제품Data!$A$2:$K$300,8,0)</f>
        <v>이중창</v>
      </c>
      <c r="K116" s="133">
        <f>VLOOKUP($C116,AL제품Data!$A$2:$K$300,9,0)</f>
        <v>270</v>
      </c>
      <c r="L116" s="133" t="str">
        <f>VLOOKUP($C116,AL제품Data!$A$2:$K$300,10,0)</f>
        <v>FULL창</v>
      </c>
      <c r="M116" s="133" t="str">
        <f>VLOOKUP($C116,AL제품Data!$A$2:$K$300,11,0)</f>
        <v>특판전용</v>
      </c>
      <c r="N116" s="134" t="str">
        <f>IFERROR(VLOOKUP($C116,AL제품Data!$A$2:$K$117,12,0),"")</f>
        <v/>
      </c>
      <c r="O116" s="130" t="str">
        <f>IF(VLOOKUP($A116,AL성적Data!$A$2:$AB$309,7,0)=0,"",VLOOKUP($A116,AL성적Data!$A$2:$AB$309,7,0))</f>
        <v>24mm(5일반+14공기+5일반)</v>
      </c>
      <c r="P116" s="135" t="str">
        <f>IF(VLOOKUP($A116,AL성적Data!$A$2:$AB$309,8,0)=0,"",VLOOKUP($A116,AL성적Data!$A$2:$AB$309,8,0))</f>
        <v/>
      </c>
      <c r="Q116" s="135" t="str">
        <f>IF(VLOOKUP($A116,AL성적Data!$A$2:$AB$309,9,0)=0,"",VLOOKUP($A116,AL성적Data!$A$2:$AB$309,9,0))</f>
        <v>24mm(5일반+14공기+5수퍼로이)</v>
      </c>
      <c r="R116" s="136" t="str">
        <f>IF(VLOOKUP($A116,AL성적Data!$A$2:$AB$309,10,0)=0,"",VLOOKUP($A116,AL성적Data!$A$2:$AB$309,10,0))</f>
        <v/>
      </c>
      <c r="S116" s="137" t="str">
        <f t="array" ref="S116">IFERROR(INDEX(AL성적Data!K:K,MATCH(1,(AL성적Data!A:A=DB!A116)*(AL성적Data!AC:AC="TW"),0)),"")</f>
        <v>1등급</v>
      </c>
      <c r="T116" s="138">
        <f t="array" ref="T116">IFERROR(INDEX(AL성적Data!M:M,MATCH(1,(AL성적Data!A:A=DB!A116)*(AL성적Data!AC:AC="TW"),0)),"")</f>
        <v>0.85799999999999998</v>
      </c>
      <c r="U116" s="137">
        <f t="array" ref="U116">IFERROR(INDEX(AL성적Data!N:N,MATCH(1,(AL성적Data!A:A=DB!A116)*(AL성적Data!AC:AC="TW"),0)),"")</f>
        <v>0.78</v>
      </c>
      <c r="V116" s="137" t="str">
        <f t="array" ref="V116">IFERROR(INDEX(AL성적Data!O:O,MATCH(1,(AL성적Data!A:A=DB!A116)*(AL성적Data!AC:AC="TA"),0)),"")</f>
        <v/>
      </c>
      <c r="W116" s="137" t="str">
        <f t="array" ref="W116">IFERROR(IF(INDEX(AL성적Data!Q:Q,MATCH(1,(AL성적Data!A:A=DB!A116)*(AL성적Data!AC:AC="WA"),0))=0,"",INDEX(AL성적Data!Q:Q,MATCH(1,(AL성적Data!A:A=DB!A116)*(AL성적Data!AC:AC="WA"),0))),"")</f>
        <v/>
      </c>
      <c r="X116" s="137" t="str">
        <f t="array" ref="X116">IFERROR(IF(INDEX(AL성적Data!R:R,MATCH(1,(AL성적Data!A:A=DB!A116)*(AL성적Data!AC:AC="WA"),0))=0,"",INDEX(AL성적Data!R:R,MATCH(1,(AL성적Data!A:A=DB!A116)*(AL성적Data!AC:AC="WA"),0))),"")</f>
        <v/>
      </c>
      <c r="Y116" s="137" t="str">
        <f t="array" ref="Y116">IFERROR(IF(INDEX(AL성적Data!S:S,MATCH(1,(AL성적Data!A:A=DB!A116)*(AL성적Data!AC:AC="WA"),0))=0,"",INDEX(AL성적Data!S:S,MATCH(1,(AL성적Data!A:A=DB!A116)*(AL성적Data!AC:AC="WA"),0))),"")</f>
        <v/>
      </c>
      <c r="Z116" s="137"/>
      <c r="AA116" s="137"/>
      <c r="AB116" s="137"/>
      <c r="AC116" s="137"/>
      <c r="AD116" s="139"/>
      <c r="AE116" s="150" t="str">
        <f>IFERROR(HYPERLINK(AX116,AE$1),"")</f>
        <v>성적서_에너지</v>
      </c>
      <c r="AF116" s="151" t="str">
        <f>IFERROR(HYPERLINK(AY116,AF$1),"")</f>
        <v/>
      </c>
      <c r="AG116" s="151" t="str">
        <f>IFERROR(HYPERLINK(AZ116,AG$1),"")</f>
        <v/>
      </c>
      <c r="AH116" s="135"/>
      <c r="AI116" s="135"/>
      <c r="AJ116" s="135"/>
      <c r="AK116" s="135"/>
      <c r="AL116" s="152"/>
      <c r="AM116" s="140" t="str">
        <f>IFERROR(IF(BG116="","",HYPERLINK(BG116,AM$1)),"")</f>
        <v>도면_단면dwg</v>
      </c>
      <c r="AN116" s="140" t="str">
        <f>IFERROR(IF(BH116="","",HYPERLINK(BH116,AN$1)),"")</f>
        <v/>
      </c>
      <c r="AO116" s="140" t="str">
        <f>IFERROR(IF(BI116="","",HYPERLINK(BI116,AO$1)),"")</f>
        <v/>
      </c>
      <c r="AP116" s="140" t="str">
        <f>IFERROR(IF(BJ116="","",HYPERLINK(BJ116,AP$1)),"")</f>
        <v/>
      </c>
      <c r="AQ116" s="140" t="str">
        <f>IFERROR(IF(BK116="","",HYPERLINK(BK116,AQ$1)),"")</f>
        <v/>
      </c>
      <c r="AR116" s="140" t="str">
        <f>IFERROR(IF(BL116="","",HYPERLINK(BL116,AR$1)),"")</f>
        <v/>
      </c>
      <c r="AS116" s="140" t="str">
        <f>IFERROR(IF(BM116="","",HYPERLINK(BM116,AS$1)),"")</f>
        <v/>
      </c>
      <c r="AT116" s="140" t="str">
        <f>IFERROR(IF(BN116="","",HYPERLINK(BN116,AT$1)),"")</f>
        <v/>
      </c>
      <c r="AU116" s="141" t="str">
        <f>IFERROR(IF(BO116="","",HYPERLINK(BO116,AU$1)),"")</f>
        <v/>
      </c>
      <c r="AV116" s="140" t="str">
        <f>IFERROR(IF(BP116="","",HYPERLINK(BP116,AV$1)),"")</f>
        <v/>
      </c>
      <c r="AX116" s="130" t="str">
        <f t="array" ref="AX116">INDEX(AL성적Data!AF:AF,MATCH(1,(AL성적Data!A:A=DB!A116)*(AL성적Data!AC:AC="TW"),0))</f>
        <v>http://www.lxhausys.co.kr/popup/rn/download/downloadPopup.jsp?from=alwindow&amp;uu=/upload/alwindow/data/TW-LC-W400-N7-444MEGE2A5.pdf</v>
      </c>
      <c r="AY116" s="130" t="e">
        <f t="array" ref="AY116">INDEX(AL성적Data!AF:AF,MATCH(1,(AL성적Data!A:A=DB!A116)*(AL성적Data!AC:AC="TA"),0))</f>
        <v>#N/A</v>
      </c>
      <c r="AZ116" s="130" t="e">
        <f t="array" ref="AZ116">INDEX(AL성적Data!AF:AF,MATCH(1,(AL성적Data!A:A=DB!A116)*(AL성적Data!AC:AC="WA"),0))</f>
        <v>#N/A</v>
      </c>
      <c r="BA116" s="130"/>
      <c r="BB116" s="130"/>
      <c r="BC116" s="130" t="e">
        <f>INDEX(AL성적Data!AF:AF,MATCH(1,(AL성적Data!A:A=DB!A116)*(AL성적Data!AC:AC="DA2"),0))</f>
        <v>#N/A</v>
      </c>
      <c r="BD116" s="130"/>
      <c r="BE116" s="130"/>
      <c r="BF116" s="130"/>
      <c r="BG116" s="135" t="str">
        <f>IF(VLOOKUP($C116,AL제품Data!$A$2:$AL$200,28,0)="","",VLOOKUP($C116,AL제품Data!$A$2:$AL$200,28,0))</f>
        <v>http://www.lxhausys.co.kr/popup/rn/download/downloadPopup.jsp?from=alwindow&amp;uu=/upload/alwindow/data/LC-W400-N7_SEC.dwg</v>
      </c>
      <c r="BH116" s="135"/>
      <c r="BI116" s="135" t="str">
        <f>IF(VLOOKUP($C116,AL제품Data!$A$2:$AL$100,30,0)="","",VLOOKUP($C116,AL제품Data!$A$2:$AL$100,30,0))</f>
        <v/>
      </c>
      <c r="BJ116" s="135"/>
      <c r="BK116" s="135"/>
      <c r="BL116" s="135"/>
      <c r="BM116" s="135"/>
      <c r="BN116" s="135"/>
      <c r="BO116" s="135" t="str">
        <f>IF(VLOOKUP($C116,AL제품Data!$A$2:$AL$100,36,0)="","",VLOOKUP($C116,AL제품Data!$A$2:$AL$100,36,0))</f>
        <v/>
      </c>
      <c r="BP116" s="135"/>
      <c r="BQ116" s="135" t="str">
        <f>IF(VLOOKUP($C116,AL제품Data!$A$2:$AL$100,38,0)="","",VLOOKUP($C116,AL제품Data!$A$2:$AL$100,38,0))</f>
        <v/>
      </c>
      <c r="BR116" s="130"/>
      <c r="BS116" s="130"/>
    </row>
    <row r="117" spans="1:71" s="112" customFormat="1" ht="20.25" customHeight="1" thickBot="1">
      <c r="A117" s="130" t="s">
        <v>1145</v>
      </c>
      <c r="B117" s="158" t="str">
        <f t="shared" si="0"/>
        <v>2</v>
      </c>
      <c r="C117" s="132" t="s">
        <v>1075</v>
      </c>
      <c r="D117" s="133" t="str">
        <f>VLOOKUP($C117,AL제품Data!$A$2:$K$117,2,0)</f>
        <v>AL-PVC</v>
      </c>
      <c r="E117" s="133" t="str">
        <f>VLOOKUP($C117,AL제품Data!$A$2:$K$300,3,0)</f>
        <v>실내면,발코니면</v>
      </c>
      <c r="F117" s="133" t="str">
        <f>VLOOKUP($C117,AL제품Data!$A$2:$K$300,4,0)</f>
        <v>Sliding(미서기)</v>
      </c>
      <c r="G117" s="133" t="str">
        <f>VLOOKUP($C117,AL제품Data!$A$2:$K$300,5,0)</f>
        <v>일반창</v>
      </c>
      <c r="H117" s="133" t="str">
        <f>VLOOKUP($C117,AL제품Data!$A$2:$K$300,6,0)</f>
        <v>LONCHEL W400 N7</v>
      </c>
      <c r="I117" s="133" t="str">
        <f>VLOOKUP($C117,AL제품Data!$A$2:$K$300,7,0)</f>
        <v>론첼 W400 N7</v>
      </c>
      <c r="J117" s="133" t="str">
        <f>VLOOKUP($C117,AL제품Data!$A$2:$K$300,8,0)</f>
        <v>이중창</v>
      </c>
      <c r="K117" s="133">
        <f>VLOOKUP($C117,AL제품Data!$A$2:$K$300,9,0)</f>
        <v>270</v>
      </c>
      <c r="L117" s="133" t="str">
        <f>VLOOKUP($C117,AL제품Data!$A$2:$K$300,10,0)</f>
        <v>FULL창</v>
      </c>
      <c r="M117" s="133" t="str">
        <f>VLOOKUP($C117,AL제품Data!$A$2:$K$300,11,0)</f>
        <v>특판전용</v>
      </c>
      <c r="N117" s="134" t="str">
        <f>IFERROR(VLOOKUP($C117,AL제품Data!$A$2:$K$117,12,0),"")</f>
        <v/>
      </c>
      <c r="O117" s="130" t="str">
        <f>IF(VLOOKUP($A117,AL성적Data!$A$2:$AB$309,7,0)=0,"",VLOOKUP($A117,AL성적Data!$A$2:$AB$309,7,0))</f>
        <v>24mm(5일반+14공기+5일반)</v>
      </c>
      <c r="P117" s="135" t="str">
        <f>IF(VLOOKUP($A117,AL성적Data!$A$2:$AB$309,8,0)=0,"",VLOOKUP($A117,AL성적Data!$A$2:$AB$309,8,0))</f>
        <v/>
      </c>
      <c r="Q117" s="135" t="str">
        <f>IF(VLOOKUP($A117,AL성적Data!$A$2:$AB$309,9,0)=0,"",VLOOKUP($A117,AL성적Data!$A$2:$AB$309,9,0))</f>
        <v>24mm(5일반+14공기+5수퍼로이)</v>
      </c>
      <c r="R117" s="136" t="str">
        <f>IF(VLOOKUP($A117,AL성적Data!$A$2:$AB$309,10,0)=0,"",VLOOKUP($A117,AL성적Data!$A$2:$AB$309,10,0))</f>
        <v/>
      </c>
      <c r="S117" s="137" t="str">
        <f t="array" ref="S117">IFERROR(INDEX(AL성적Data!K:K,MATCH(1,(AL성적Data!A:A=DB!A117)*(AL성적Data!AC:AC="TW"),0)),"")</f>
        <v/>
      </c>
      <c r="T117" s="138" t="str">
        <f t="array" ref="T117">IFERROR(INDEX(AL성적Data!M:M,MATCH(1,(AL성적Data!A:A=DB!A117)*(AL성적Data!AC:AC="TW"),0)),"")</f>
        <v/>
      </c>
      <c r="U117" s="137" t="str">
        <f t="array" ref="U117">IFERROR(INDEX(AL성적Data!N:N,MATCH(1,(AL성적Data!A:A=DB!A117)*(AL성적Data!AC:AC="TW"),0)),"")</f>
        <v/>
      </c>
      <c r="V117" s="137" t="str">
        <f t="array" ref="V117">IFERROR(INDEX(AL성적Data!O:O,MATCH(1,(AL성적Data!A:A=DB!A117)*(AL성적Data!AC:AC="TA"),0)),"")</f>
        <v/>
      </c>
      <c r="W117" s="137" t="str">
        <f t="array" ref="W117">IFERROR(IF(INDEX(AL성적Data!Q:Q,MATCH(1,(AL성적Data!A:A=DB!A117)*(AL성적Data!AC:AC="WA"),0))=0,"",INDEX(AL성적Data!Q:Q,MATCH(1,(AL성적Data!A:A=DB!A117)*(AL성적Data!AC:AC="WA"),0))),"")</f>
        <v/>
      </c>
      <c r="X117" s="137" t="str">
        <f t="array" ref="X117">IFERROR(IF(INDEX(AL성적Data!R:R,MATCH(1,(AL성적Data!A:A=DB!A117)*(AL성적Data!AC:AC="WA"),0))=0,"",INDEX(AL성적Data!R:R,MATCH(1,(AL성적Data!A:A=DB!A117)*(AL성적Data!AC:AC="WA"),0))),"")</f>
        <v>50등급</v>
      </c>
      <c r="Y117" s="137" t="str">
        <f t="array" ref="Y117">IFERROR(IF(INDEX(AL성적Data!S:S,MATCH(1,(AL성적Data!A:A=DB!A117)*(AL성적Data!AC:AC="WA"),0))=0,"",INDEX(AL성적Data!S:S,MATCH(1,(AL성적Data!A:A=DB!A117)*(AL성적Data!AC:AC="WA"),0))),"")</f>
        <v>400등급</v>
      </c>
      <c r="Z117" s="137"/>
      <c r="AA117" s="137"/>
      <c r="AB117" s="137"/>
      <c r="AC117" s="137"/>
      <c r="AD117" s="139"/>
      <c r="AE117" s="150" t="str">
        <f>IFERROR(HYPERLINK(AX117,AE$1),"")</f>
        <v/>
      </c>
      <c r="AF117" s="151" t="str">
        <f>IFERROR(HYPERLINK(AY117,AF$1),"")</f>
        <v/>
      </c>
      <c r="AG117" s="151" t="str">
        <f>IFERROR(HYPERLINK(AZ117,AG$1),"")</f>
        <v>성적서_역학</v>
      </c>
      <c r="AH117" s="135"/>
      <c r="AI117" s="135"/>
      <c r="AJ117" s="135"/>
      <c r="AK117" s="135"/>
      <c r="AL117" s="152"/>
      <c r="AM117" s="140" t="str">
        <f>IFERROR(IF(BG117="","",HYPERLINK(BG117,AM$1)),"")</f>
        <v>도면_단면dwg</v>
      </c>
      <c r="AN117" s="140" t="str">
        <f>IFERROR(IF(BH117="","",HYPERLINK(BH117,AN$1)),"")</f>
        <v/>
      </c>
      <c r="AO117" s="140" t="str">
        <f>IFERROR(IF(BI117="","",HYPERLINK(BI117,AO$1)),"")</f>
        <v/>
      </c>
      <c r="AP117" s="140" t="str">
        <f>IFERROR(IF(BJ117="","",HYPERLINK(BJ117,AP$1)),"")</f>
        <v/>
      </c>
      <c r="AQ117" s="140" t="str">
        <f>IFERROR(IF(BK117="","",HYPERLINK(BK117,AQ$1)),"")</f>
        <v/>
      </c>
      <c r="AR117" s="140" t="str">
        <f>IFERROR(IF(BL117="","",HYPERLINK(BL117,AR$1)),"")</f>
        <v/>
      </c>
      <c r="AS117" s="140" t="str">
        <f>IFERROR(IF(BM117="","",HYPERLINK(BM117,AS$1)),"")</f>
        <v/>
      </c>
      <c r="AT117" s="140" t="str">
        <f>IFERROR(IF(BN117="","",HYPERLINK(BN117,AT$1)),"")</f>
        <v/>
      </c>
      <c r="AU117" s="141" t="str">
        <f>IFERROR(IF(BO117="","",HYPERLINK(BO117,AU$1)),"")</f>
        <v/>
      </c>
      <c r="AV117" s="140" t="str">
        <f>IFERROR(IF(BP117="","",HYPERLINK(BP117,AV$1)),"")</f>
        <v/>
      </c>
      <c r="AX117" s="130" t="e">
        <f t="array" ref="AX117">INDEX(AL성적Data!AF:AF,MATCH(1,(AL성적Data!A:A=DB!A117)*(AL성적Data!AC:AC="TW"),0))</f>
        <v>#N/A</v>
      </c>
      <c r="AY117" s="130" t="e">
        <f t="array" ref="AY117">INDEX(AL성적Data!AF:AF,MATCH(1,(AL성적Data!A:A=DB!A117)*(AL성적Data!AC:AC="TA"),0))</f>
        <v>#N/A</v>
      </c>
      <c r="AZ117" s="130" t="str">
        <f t="array" ref="AZ117">INDEX(AL성적Data!AF:AF,MATCH(1,(AL성적Data!A:A=DB!A117)*(AL성적Data!AC:AC="WA"),0))</f>
        <v>http://www.lxhausys.co.kr/popup/rn/download/downloadPopup.jsp?from=alwindow&amp;uu=/upload/alwindow/data/WA-LC-W400-N7-444MEGE2A5.pdf</v>
      </c>
      <c r="BA117" s="130"/>
      <c r="BB117" s="130"/>
      <c r="BC117" s="130" t="e">
        <f>INDEX(AL성적Data!AF:AF,MATCH(1,(AL성적Data!A:A=DB!A117)*(AL성적Data!AC:AC="DA2"),0))</f>
        <v>#N/A</v>
      </c>
      <c r="BD117" s="130"/>
      <c r="BE117" s="130"/>
      <c r="BF117" s="130"/>
      <c r="BG117" s="135" t="str">
        <f>IF(VLOOKUP($C117,AL제품Data!$A$2:$AL$200,28,0)="","",VLOOKUP($C117,AL제품Data!$A$2:$AL$200,28,0))</f>
        <v>http://www.lxhausys.co.kr/popup/rn/download/downloadPopup.jsp?from=alwindow&amp;uu=/upload/alwindow/data/LC-W400-N7_SEC.dwg</v>
      </c>
      <c r="BH117" s="135"/>
      <c r="BI117" s="135" t="str">
        <f>IF(VLOOKUP($C117,AL제품Data!$A$2:$AL$100,30,0)="","",VLOOKUP($C117,AL제품Data!$A$2:$AL$100,30,0))</f>
        <v/>
      </c>
      <c r="BJ117" s="135"/>
      <c r="BK117" s="135"/>
      <c r="BL117" s="135"/>
      <c r="BM117" s="135"/>
      <c r="BN117" s="135"/>
      <c r="BO117" s="135" t="str">
        <f>IF(VLOOKUP($C117,AL제품Data!$A$2:$AL$100,36,0)="","",VLOOKUP($C117,AL제품Data!$A$2:$AL$100,36,0))</f>
        <v/>
      </c>
      <c r="BP117" s="135"/>
      <c r="BQ117" s="135" t="str">
        <f>IF(VLOOKUP($C117,AL제품Data!$A$2:$AL$100,38,0)="","",VLOOKUP($C117,AL제품Data!$A$2:$AL$100,38,0))</f>
        <v/>
      </c>
      <c r="BR117" s="130"/>
      <c r="BS117" s="130"/>
    </row>
    <row r="118" spans="1:71" s="112" customFormat="1" ht="20.25" customHeight="1" thickBot="1">
      <c r="A118" s="130" t="s">
        <v>1149</v>
      </c>
      <c r="B118" s="158" t="str">
        <f t="shared" si="0"/>
        <v>1</v>
      </c>
      <c r="C118" s="132" t="s">
        <v>1075</v>
      </c>
      <c r="D118" s="133" t="str">
        <f>VLOOKUP($C118,AL제품Data!$A$2:$K$117,2,0)</f>
        <v>AL-PVC</v>
      </c>
      <c r="E118" s="133" t="str">
        <f>VLOOKUP($C118,AL제품Data!$A$2:$K$300,3,0)</f>
        <v>실내면,발코니면</v>
      </c>
      <c r="F118" s="133" t="str">
        <f>VLOOKUP($C118,AL제품Data!$A$2:$K$300,4,0)</f>
        <v>Sliding(미서기)</v>
      </c>
      <c r="G118" s="133" t="str">
        <f>VLOOKUP($C118,AL제품Data!$A$2:$K$300,5,0)</f>
        <v>일반창</v>
      </c>
      <c r="H118" s="133" t="str">
        <f>VLOOKUP($C118,AL제품Data!$A$2:$K$300,6,0)</f>
        <v>LONCHEL W400 N7</v>
      </c>
      <c r="I118" s="133" t="str">
        <f>VLOOKUP($C118,AL제품Data!$A$2:$K$300,7,0)</f>
        <v>론첼 W400 N7</v>
      </c>
      <c r="J118" s="133" t="str">
        <f>VLOOKUP($C118,AL제품Data!$A$2:$K$300,8,0)</f>
        <v>이중창</v>
      </c>
      <c r="K118" s="133">
        <f>VLOOKUP($C118,AL제품Data!$A$2:$K$300,9,0)</f>
        <v>270</v>
      </c>
      <c r="L118" s="133" t="str">
        <f>VLOOKUP($C118,AL제품Data!$A$2:$K$300,10,0)</f>
        <v>FULL창</v>
      </c>
      <c r="M118" s="133" t="str">
        <f>VLOOKUP($C118,AL제품Data!$A$2:$K$300,11,0)</f>
        <v>특판전용</v>
      </c>
      <c r="N118" s="134" t="str">
        <f>IFERROR(VLOOKUP($C118,AL제품Data!$A$2:$K$117,12,0),"")</f>
        <v/>
      </c>
      <c r="O118" s="130" t="str">
        <f>IF(VLOOKUP($A118,AL성적Data!$A$2:$AB$309,7,0)=0,"",VLOOKUP($A118,AL성적Data!$A$2:$AB$309,7,0))</f>
        <v>24mm(5일반+14공기+5일반)</v>
      </c>
      <c r="P118" s="135" t="str">
        <f>IF(VLOOKUP($A118,AL성적Data!$A$2:$AB$309,8,0)=0,"",VLOOKUP($A118,AL성적Data!$A$2:$AB$309,8,0))</f>
        <v/>
      </c>
      <c r="Q118" s="135" t="str">
        <f>IF(VLOOKUP($A118,AL성적Data!$A$2:$AB$309,9,0)=0,"",VLOOKUP($A118,AL성적Data!$A$2:$AB$309,9,0))</f>
        <v>24mm(5일반+14공기+5수퍼로이)</v>
      </c>
      <c r="R118" s="136" t="str">
        <f>IF(VLOOKUP($A118,AL성적Data!$A$2:$AB$309,10,0)=0,"",VLOOKUP($A118,AL성적Data!$A$2:$AB$309,10,0))</f>
        <v/>
      </c>
      <c r="S118" s="137" t="str">
        <f t="array" ref="S118">IFERROR(INDEX(AL성적Data!K:K,MATCH(1,(AL성적Data!A:A=DB!A118)*(AL성적Data!AC:AC="TW"),0)),"")</f>
        <v/>
      </c>
      <c r="T118" s="138" t="str">
        <f t="array" ref="T118">IFERROR(INDEX(AL성적Data!M:M,MATCH(1,(AL성적Data!A:A=DB!A118)*(AL성적Data!AC:AC="TW"),0)),"")</f>
        <v/>
      </c>
      <c r="U118" s="137" t="str">
        <f t="array" ref="U118">IFERROR(INDEX(AL성적Data!N:N,MATCH(1,(AL성적Data!A:A=DB!A118)*(AL성적Data!AC:AC="TW"),0)),"")</f>
        <v/>
      </c>
      <c r="V118" s="137">
        <f t="array" ref="V118">IFERROR(INDEX(AL성적Data!O:O,MATCH(1,(AL성적Data!A:A=DB!A118)*(AL성적Data!AC:AC="TA"),0)),"")</f>
        <v>0.999</v>
      </c>
      <c r="W118" s="137" t="str">
        <f t="array" ref="W118">IFERROR(IF(INDEX(AL성적Data!Q:Q,MATCH(1,(AL성적Data!A:A=DB!A118)*(AL성적Data!AC:AC="WA"),0))=0,"",INDEX(AL성적Data!Q:Q,MATCH(1,(AL성적Data!A:A=DB!A118)*(AL성적Data!AC:AC="WA"),0))),"")</f>
        <v/>
      </c>
      <c r="X118" s="137" t="str">
        <f t="array" ref="X118">IFERROR(IF(INDEX(AL성적Data!R:R,MATCH(1,(AL성적Data!A:A=DB!A118)*(AL성적Data!AC:AC="WA"),0))=0,"",INDEX(AL성적Data!R:R,MATCH(1,(AL성적Data!A:A=DB!A118)*(AL성적Data!AC:AC="WA"),0))),"")</f>
        <v/>
      </c>
      <c r="Y118" s="137" t="str">
        <f t="array" ref="Y118">IFERROR(IF(INDEX(AL성적Data!S:S,MATCH(1,(AL성적Data!A:A=DB!A118)*(AL성적Data!AC:AC="WA"),0))=0,"",INDEX(AL성적Data!S:S,MATCH(1,(AL성적Data!A:A=DB!A118)*(AL성적Data!AC:AC="WA"),0))),"")</f>
        <v/>
      </c>
      <c r="Z118" s="137"/>
      <c r="AA118" s="137"/>
      <c r="AB118" s="137"/>
      <c r="AC118" s="137"/>
      <c r="AD118" s="139"/>
      <c r="AE118" s="150" t="str">
        <f>IFERROR(HYPERLINK(AX118,AE$1),"")</f>
        <v/>
      </c>
      <c r="AF118" s="151" t="str">
        <f>IFERROR(HYPERLINK(AY118,AF$1),"")</f>
        <v>성적서_단열</v>
      </c>
      <c r="AG118" s="151" t="str">
        <f>IFERROR(HYPERLINK(AZ118,AG$1),"")</f>
        <v/>
      </c>
      <c r="AH118" s="135"/>
      <c r="AI118" s="135"/>
      <c r="AJ118" s="135"/>
      <c r="AK118" s="135"/>
      <c r="AL118" s="152"/>
      <c r="AM118" s="140" t="str">
        <f>IFERROR(IF(BG118="","",HYPERLINK(BG118,AM$1)),"")</f>
        <v>도면_단면dwg</v>
      </c>
      <c r="AN118" s="140" t="str">
        <f>IFERROR(IF(BH118="","",HYPERLINK(BH118,AN$1)),"")</f>
        <v/>
      </c>
      <c r="AO118" s="140" t="str">
        <f>IFERROR(IF(BI118="","",HYPERLINK(BI118,AO$1)),"")</f>
        <v/>
      </c>
      <c r="AP118" s="140" t="str">
        <f>IFERROR(IF(BJ118="","",HYPERLINK(BJ118,AP$1)),"")</f>
        <v/>
      </c>
      <c r="AQ118" s="140" t="str">
        <f>IFERROR(IF(BK118="","",HYPERLINK(BK118,AQ$1)),"")</f>
        <v/>
      </c>
      <c r="AR118" s="140" t="str">
        <f>IFERROR(IF(BL118="","",HYPERLINK(BL118,AR$1)),"")</f>
        <v/>
      </c>
      <c r="AS118" s="140" t="str">
        <f>IFERROR(IF(BM118="","",HYPERLINK(BM118,AS$1)),"")</f>
        <v/>
      </c>
      <c r="AT118" s="140" t="str">
        <f>IFERROR(IF(BN118="","",HYPERLINK(BN118,AT$1)),"")</f>
        <v/>
      </c>
      <c r="AU118" s="141" t="str">
        <f>IFERROR(IF(BO118="","",HYPERLINK(BO118,AU$1)),"")</f>
        <v/>
      </c>
      <c r="AV118" s="140" t="str">
        <f>IFERROR(IF(BP118="","",HYPERLINK(BP118,AV$1)),"")</f>
        <v/>
      </c>
      <c r="AX118" s="130" t="e">
        <f t="array" ref="AX118">INDEX(AL성적Data!AF:AF,MATCH(1,(AL성적Data!A:A=DB!A118)*(AL성적Data!AC:AC="TW"),0))</f>
        <v>#N/A</v>
      </c>
      <c r="AY118" s="130" t="str">
        <f t="array" ref="AY118">INDEX(AL성적Data!AF:AF,MATCH(1,(AL성적Data!A:A=DB!A118)*(AL성적Data!AC:AC="TA"),0))</f>
        <v>http://www.lxhausys.co.kr/popup/rn/download/downloadPopup.jsp?from=alwindow&amp;uu=/upload/alwindow/data/TA-LC-W400-N7-444GGGE1A5.pdf</v>
      </c>
      <c r="AZ118" s="130" t="e">
        <f t="array" ref="AZ118">INDEX(AL성적Data!AF:AF,MATCH(1,(AL성적Data!A:A=DB!A118)*(AL성적Data!AC:AC="WA"),0))</f>
        <v>#N/A</v>
      </c>
      <c r="BA118" s="130"/>
      <c r="BB118" s="130"/>
      <c r="BC118" s="130" t="e">
        <f>INDEX(AL성적Data!AF:AF,MATCH(1,(AL성적Data!A:A=DB!A118)*(AL성적Data!AC:AC="DA2"),0))</f>
        <v>#N/A</v>
      </c>
      <c r="BD118" s="130"/>
      <c r="BE118" s="130"/>
      <c r="BF118" s="130"/>
      <c r="BG118" s="135" t="str">
        <f>IF(VLOOKUP($C118,AL제품Data!$A$2:$AL$200,28,0)="","",VLOOKUP($C118,AL제품Data!$A$2:$AL$200,28,0))</f>
        <v>http://www.lxhausys.co.kr/popup/rn/download/downloadPopup.jsp?from=alwindow&amp;uu=/upload/alwindow/data/LC-W400-N7_SEC.dwg</v>
      </c>
      <c r="BH118" s="135"/>
      <c r="BI118" s="135" t="str">
        <f>IF(VLOOKUP($C118,AL제품Data!$A$2:$AL$100,30,0)="","",VLOOKUP($C118,AL제품Data!$A$2:$AL$100,30,0))</f>
        <v/>
      </c>
      <c r="BJ118" s="135"/>
      <c r="BK118" s="135"/>
      <c r="BL118" s="135"/>
      <c r="BM118" s="135"/>
      <c r="BN118" s="135"/>
      <c r="BO118" s="135" t="str">
        <f>IF(VLOOKUP($C118,AL제품Data!$A$2:$AL$100,36,0)="","",VLOOKUP($C118,AL제품Data!$A$2:$AL$100,36,0))</f>
        <v/>
      </c>
      <c r="BP118" s="135"/>
      <c r="BQ118" s="135" t="str">
        <f>IF(VLOOKUP($C118,AL제품Data!$A$2:$AL$100,38,0)="","",VLOOKUP($C118,AL제품Data!$A$2:$AL$100,38,0))</f>
        <v/>
      </c>
      <c r="BR118" s="130"/>
      <c r="BS118" s="130"/>
    </row>
    <row r="119" spans="1:71" s="112" customFormat="1" ht="20.25" customHeight="1" thickBot="1">
      <c r="A119" s="130" t="s">
        <v>1150</v>
      </c>
      <c r="B119" s="158" t="str">
        <f t="shared" si="0"/>
        <v>2</v>
      </c>
      <c r="C119" s="132" t="s">
        <v>1075</v>
      </c>
      <c r="D119" s="133" t="str">
        <f>VLOOKUP($C119,AL제품Data!$A$2:$K$117,2,0)</f>
        <v>AL-PVC</v>
      </c>
      <c r="E119" s="133" t="str">
        <f>VLOOKUP($C119,AL제품Data!$A$2:$K$300,3,0)</f>
        <v>실내면,발코니면</v>
      </c>
      <c r="F119" s="133" t="str">
        <f>VLOOKUP($C119,AL제품Data!$A$2:$K$300,4,0)</f>
        <v>Sliding(미서기)</v>
      </c>
      <c r="G119" s="133" t="str">
        <f>VLOOKUP($C119,AL제품Data!$A$2:$K$300,5,0)</f>
        <v>일반창</v>
      </c>
      <c r="H119" s="133" t="str">
        <f>VLOOKUP($C119,AL제품Data!$A$2:$K$300,6,0)</f>
        <v>LONCHEL W400 N7</v>
      </c>
      <c r="I119" s="133" t="str">
        <f>VLOOKUP($C119,AL제품Data!$A$2:$K$300,7,0)</f>
        <v>론첼 W400 N7</v>
      </c>
      <c r="J119" s="133" t="str">
        <f>VLOOKUP($C119,AL제품Data!$A$2:$K$300,8,0)</f>
        <v>이중창</v>
      </c>
      <c r="K119" s="133">
        <f>VLOOKUP($C119,AL제품Data!$A$2:$K$300,9,0)</f>
        <v>270</v>
      </c>
      <c r="L119" s="133" t="str">
        <f>VLOOKUP($C119,AL제품Data!$A$2:$K$300,10,0)</f>
        <v>FULL창</v>
      </c>
      <c r="M119" s="133" t="str">
        <f>VLOOKUP($C119,AL제품Data!$A$2:$K$300,11,0)</f>
        <v>특판전용</v>
      </c>
      <c r="N119" s="134" t="str">
        <f>IFERROR(VLOOKUP($C119,AL제품Data!$A$2:$K$117,12,0),"")</f>
        <v/>
      </c>
      <c r="O119" s="130" t="str">
        <f>IF(VLOOKUP($A119,AL성적Data!$A$2:$AB$309,7,0)=0,"",VLOOKUP($A119,AL성적Data!$A$2:$AB$309,7,0))</f>
        <v>24mm(5일반+14공기+5일반)</v>
      </c>
      <c r="P119" s="135" t="str">
        <f>IF(VLOOKUP($A119,AL성적Data!$A$2:$AB$309,8,0)=0,"",VLOOKUP($A119,AL성적Data!$A$2:$AB$309,8,0))</f>
        <v/>
      </c>
      <c r="Q119" s="135" t="str">
        <f>IF(VLOOKUP($A119,AL성적Data!$A$2:$AB$309,9,0)=0,"",VLOOKUP($A119,AL성적Data!$A$2:$AB$309,9,0))</f>
        <v>24mm(5일반+14공기+5수퍼로이)</v>
      </c>
      <c r="R119" s="136" t="str">
        <f>IF(VLOOKUP($A119,AL성적Data!$A$2:$AB$309,10,0)=0,"",VLOOKUP($A119,AL성적Data!$A$2:$AB$309,10,0))</f>
        <v/>
      </c>
      <c r="S119" s="137" t="str">
        <f t="array" ref="S119">IFERROR(INDEX(AL성적Data!K:K,MATCH(1,(AL성적Data!A:A=DB!A119)*(AL성적Data!AC:AC="TW"),0)),"")</f>
        <v/>
      </c>
      <c r="T119" s="138" t="str">
        <f t="array" ref="T119">IFERROR(INDEX(AL성적Data!M:M,MATCH(1,(AL성적Data!A:A=DB!A119)*(AL성적Data!AC:AC="TW"),0)),"")</f>
        <v/>
      </c>
      <c r="U119" s="137" t="str">
        <f t="array" ref="U119">IFERROR(INDEX(AL성적Data!N:N,MATCH(1,(AL성적Data!A:A=DB!A119)*(AL성적Data!AC:AC="TW"),0)),"")</f>
        <v/>
      </c>
      <c r="V119" s="137" t="str">
        <f t="array" ref="V119">IFERROR(INDEX(AL성적Data!O:O,MATCH(1,(AL성적Data!A:A=DB!A119)*(AL성적Data!AC:AC="TA"),0)),"")</f>
        <v/>
      </c>
      <c r="W119" s="137" t="str">
        <f t="array" ref="W119">IFERROR(IF(INDEX(AL성적Data!Q:Q,MATCH(1,(AL성적Data!A:A=DB!A119)*(AL성적Data!AC:AC="WA"),0))=0,"",INDEX(AL성적Data!Q:Q,MATCH(1,(AL성적Data!A:A=DB!A119)*(AL성적Data!AC:AC="WA"),0))),"")</f>
        <v>1등급</v>
      </c>
      <c r="X119" s="137" t="str">
        <f t="array" ref="X119">IFERROR(IF(INDEX(AL성적Data!R:R,MATCH(1,(AL성적Data!A:A=DB!A119)*(AL성적Data!AC:AC="WA"),0))=0,"",INDEX(AL성적Data!R:R,MATCH(1,(AL성적Data!A:A=DB!A119)*(AL성적Data!AC:AC="WA"),0))),"")</f>
        <v/>
      </c>
      <c r="Y119" s="137" t="str">
        <f t="array" ref="Y119">IFERROR(IF(INDEX(AL성적Data!S:S,MATCH(1,(AL성적Data!A:A=DB!A119)*(AL성적Data!AC:AC="WA"),0))=0,"",INDEX(AL성적Data!S:S,MATCH(1,(AL성적Data!A:A=DB!A119)*(AL성적Data!AC:AC="WA"),0))),"")</f>
        <v/>
      </c>
      <c r="Z119" s="137"/>
      <c r="AA119" s="137"/>
      <c r="AB119" s="137"/>
      <c r="AC119" s="137"/>
      <c r="AD119" s="139"/>
      <c r="AE119" s="150" t="str">
        <f>IFERROR(HYPERLINK(AX119,AE$1),"")</f>
        <v/>
      </c>
      <c r="AF119" s="151" t="str">
        <f>IFERROR(HYPERLINK(AY119,AF$1),"")</f>
        <v/>
      </c>
      <c r="AG119" s="151" t="str">
        <f>IFERROR(HYPERLINK(AZ119,AG$1),"")</f>
        <v>성적서_역학</v>
      </c>
      <c r="AH119" s="135"/>
      <c r="AI119" s="135"/>
      <c r="AJ119" s="135"/>
      <c r="AK119" s="135"/>
      <c r="AL119" s="152"/>
      <c r="AM119" s="140" t="str">
        <f>IFERROR(IF(BG119="","",HYPERLINK(BG119,AM$1)),"")</f>
        <v>도면_단면dwg</v>
      </c>
      <c r="AN119" s="140" t="str">
        <f>IFERROR(IF(BH119="","",HYPERLINK(BH119,AN$1)),"")</f>
        <v/>
      </c>
      <c r="AO119" s="140" t="str">
        <f>IFERROR(IF(BI119="","",HYPERLINK(BI119,AO$1)),"")</f>
        <v/>
      </c>
      <c r="AP119" s="140" t="str">
        <f>IFERROR(IF(BJ119="","",HYPERLINK(BJ119,AP$1)),"")</f>
        <v/>
      </c>
      <c r="AQ119" s="140" t="str">
        <f>IFERROR(IF(BK119="","",HYPERLINK(BK119,AQ$1)),"")</f>
        <v/>
      </c>
      <c r="AR119" s="140" t="str">
        <f>IFERROR(IF(BL119="","",HYPERLINK(BL119,AR$1)),"")</f>
        <v/>
      </c>
      <c r="AS119" s="140" t="str">
        <f>IFERROR(IF(BM119="","",HYPERLINK(BM119,AS$1)),"")</f>
        <v/>
      </c>
      <c r="AT119" s="140" t="str">
        <f>IFERROR(IF(BN119="","",HYPERLINK(BN119,AT$1)),"")</f>
        <v/>
      </c>
      <c r="AU119" s="141" t="str">
        <f>IFERROR(IF(BO119="","",HYPERLINK(BO119,AU$1)),"")</f>
        <v/>
      </c>
      <c r="AV119" s="140" t="str">
        <f>IFERROR(IF(BP119="","",HYPERLINK(BP119,AV$1)),"")</f>
        <v/>
      </c>
      <c r="AX119" s="130" t="e">
        <f t="array" ref="AX119">INDEX(AL성적Data!AF:AF,MATCH(1,(AL성적Data!A:A=DB!A119)*(AL성적Data!AC:AC="TW"),0))</f>
        <v>#N/A</v>
      </c>
      <c r="AY119" s="130" t="e">
        <f t="array" ref="AY119">INDEX(AL성적Data!AF:AF,MATCH(1,(AL성적Data!A:A=DB!A119)*(AL성적Data!AC:AC="TA"),0))</f>
        <v>#N/A</v>
      </c>
      <c r="AZ119" s="130" t="str">
        <f t="array" ref="AZ119">INDEX(AL성적Data!AF:AF,MATCH(1,(AL성적Data!A:A=DB!A119)*(AL성적Data!AC:AC="WA"),0))</f>
        <v>http://www.lxhausys.co.kr/popup/rn/download/downloadPopup.jsp?from=alwindow&amp;uu=/upload/alwindow/data/WA-LC-W400-N7-444GGGE1A5.pdf</v>
      </c>
      <c r="BA119" s="130"/>
      <c r="BB119" s="130"/>
      <c r="BC119" s="130" t="e">
        <f>INDEX(AL성적Data!AF:AF,MATCH(1,(AL성적Data!A:A=DB!A119)*(AL성적Data!AC:AC="DA2"),0))</f>
        <v>#N/A</v>
      </c>
      <c r="BD119" s="130"/>
      <c r="BE119" s="130"/>
      <c r="BF119" s="130"/>
      <c r="BG119" s="135" t="str">
        <f>IF(VLOOKUP($C119,AL제품Data!$A$2:$AL$200,28,0)="","",VLOOKUP($C119,AL제품Data!$A$2:$AL$200,28,0))</f>
        <v>http://www.lxhausys.co.kr/popup/rn/download/downloadPopup.jsp?from=alwindow&amp;uu=/upload/alwindow/data/LC-W400-N7_SEC.dwg</v>
      </c>
      <c r="BH119" s="135"/>
      <c r="BI119" s="135" t="str">
        <f>IF(VLOOKUP($C119,AL제품Data!$A$2:$AL$100,30,0)="","",VLOOKUP($C119,AL제품Data!$A$2:$AL$100,30,0))</f>
        <v/>
      </c>
      <c r="BJ119" s="135"/>
      <c r="BK119" s="135"/>
      <c r="BL119" s="135"/>
      <c r="BM119" s="135"/>
      <c r="BN119" s="135"/>
      <c r="BO119" s="135" t="str">
        <f>IF(VLOOKUP($C119,AL제품Data!$A$2:$AL$100,36,0)="","",VLOOKUP($C119,AL제품Data!$A$2:$AL$100,36,0))</f>
        <v/>
      </c>
      <c r="BP119" s="135"/>
      <c r="BQ119" s="135" t="str">
        <f>IF(VLOOKUP($C119,AL제품Data!$A$2:$AL$100,38,0)="","",VLOOKUP($C119,AL제품Data!$A$2:$AL$100,38,0))</f>
        <v/>
      </c>
      <c r="BR119" s="130"/>
      <c r="BS119" s="130"/>
    </row>
    <row r="120" spans="1:71" s="112" customFormat="1" ht="20.25" customHeight="1" thickBot="1">
      <c r="A120" s="130" t="s">
        <v>1156</v>
      </c>
      <c r="B120" s="158" t="str">
        <f t="shared" si="0"/>
        <v>1</v>
      </c>
      <c r="C120" s="132" t="s">
        <v>1076</v>
      </c>
      <c r="D120" s="133" t="str">
        <f>VLOOKUP($C120,AL제품Data!$A$2:$K$117,2,0)</f>
        <v>AL-PVC</v>
      </c>
      <c r="E120" s="133" t="str">
        <f>VLOOKUP($C120,AL제품Data!$A$2:$K$300,3,0)</f>
        <v>실내면,발코니면</v>
      </c>
      <c r="F120" s="133" t="str">
        <f>VLOOKUP($C120,AL제품Data!$A$2:$K$300,4,0)</f>
        <v>Sliding(미서기)</v>
      </c>
      <c r="G120" s="133" t="str">
        <f>VLOOKUP($C120,AL제품Data!$A$2:$K$300,5,0)</f>
        <v>일반창</v>
      </c>
      <c r="H120" s="133" t="str">
        <f>VLOOKUP($C120,AL제품Data!$A$2:$K$300,6,0)</f>
        <v>LONCHEL W400 N7</v>
      </c>
      <c r="I120" s="133" t="str">
        <f>VLOOKUP($C120,AL제품Data!$A$2:$K$300,7,0)</f>
        <v>론첼 W400 N7</v>
      </c>
      <c r="J120" s="133" t="str">
        <f>VLOOKUP($C120,AL제품Data!$A$2:$K$300,8,0)</f>
        <v>이중창</v>
      </c>
      <c r="K120" s="133">
        <f>VLOOKUP($C120,AL제품Data!$A$2:$K$300,9,0)</f>
        <v>270</v>
      </c>
      <c r="L120" s="133" t="str">
        <f>VLOOKUP($C120,AL제품Data!$A$2:$K$300,10,0)</f>
        <v>입면분할가능</v>
      </c>
      <c r="M120" s="133" t="str">
        <f>VLOOKUP($C120,AL제품Data!$A$2:$K$300,11,0)</f>
        <v>특판전용</v>
      </c>
      <c r="N120" s="134" t="str">
        <f>IFERROR(VLOOKUP($C120,AL제품Data!$A$2:$K$117,12,0),"")</f>
        <v/>
      </c>
      <c r="O120" s="130" t="str">
        <f>IF(VLOOKUP($A120,AL성적Data!$A$2:$AB$309,7,0)=0,"",VLOOKUP($A120,AL성적Data!$A$2:$AB$309,7,0))</f>
        <v>22mm(5일반+12공기+5수퍼로이)</v>
      </c>
      <c r="P120" s="135" t="str">
        <f>IF(VLOOKUP($A120,AL성적Data!$A$2:$AB$309,8,0)=0,"",VLOOKUP($A120,AL성적Data!$A$2:$AB$309,8,0))</f>
        <v>27.76mm(5일반+0.76접합+5일반+12공기+5일반)</v>
      </c>
      <c r="Q120" s="135" t="str">
        <f>IF(VLOOKUP($A120,AL성적Data!$A$2:$AB$309,9,0)=0,"",VLOOKUP($A120,AL성적Data!$A$2:$AB$309,9,0))</f>
        <v>22mm(5일반+12아르곤+5수퍼로이)</v>
      </c>
      <c r="R120" s="136" t="str">
        <f>IF(VLOOKUP($A120,AL성적Data!$A$2:$AB$309,10,0)=0,"",VLOOKUP($A120,AL성적Data!$A$2:$AB$309,10,0))</f>
        <v/>
      </c>
      <c r="S120" s="137" t="str">
        <f t="array" ref="S120">IFERROR(INDEX(AL성적Data!K:K,MATCH(1,(AL성적Data!A:A=DB!A120)*(AL성적Data!AC:AC="TW"),0)),"")</f>
        <v>1등급</v>
      </c>
      <c r="T120" s="138">
        <f t="array" ref="T120">IFERROR(INDEX(AL성적Data!M:M,MATCH(1,(AL성적Data!A:A=DB!A120)*(AL성적Data!AC:AC="TW"),0)),"")</f>
        <v>0.83899999999999997</v>
      </c>
      <c r="U120" s="137">
        <f t="array" ref="U120">IFERROR(INDEX(AL성적Data!N:N,MATCH(1,(AL성적Data!A:A=DB!A120)*(AL성적Data!AC:AC="TW"),0)),"")</f>
        <v>0.84</v>
      </c>
      <c r="V120" s="137" t="str">
        <f t="array" ref="V120">IFERROR(INDEX(AL성적Data!O:O,MATCH(1,(AL성적Data!A:A=DB!A120)*(AL성적Data!AC:AC="TA"),0)),"")</f>
        <v/>
      </c>
      <c r="W120" s="137" t="str">
        <f t="array" ref="W120">IFERROR(IF(INDEX(AL성적Data!Q:Q,MATCH(1,(AL성적Data!A:A=DB!A120)*(AL성적Data!AC:AC="WA"),0))=0,"",INDEX(AL성적Data!Q:Q,MATCH(1,(AL성적Data!A:A=DB!A120)*(AL성적Data!AC:AC="WA"),0))),"")</f>
        <v/>
      </c>
      <c r="X120" s="137" t="str">
        <f t="array" ref="X120">IFERROR(IF(INDEX(AL성적Data!R:R,MATCH(1,(AL성적Data!A:A=DB!A120)*(AL성적Data!AC:AC="WA"),0))=0,"",INDEX(AL성적Data!R:R,MATCH(1,(AL성적Data!A:A=DB!A120)*(AL성적Data!AC:AC="WA"),0))),"")</f>
        <v/>
      </c>
      <c r="Y120" s="137" t="str">
        <f t="array" ref="Y120">IFERROR(IF(INDEX(AL성적Data!S:S,MATCH(1,(AL성적Data!A:A=DB!A120)*(AL성적Data!AC:AC="WA"),0))=0,"",INDEX(AL성적Data!S:S,MATCH(1,(AL성적Data!A:A=DB!A120)*(AL성적Data!AC:AC="WA"),0))),"")</f>
        <v/>
      </c>
      <c r="Z120" s="137"/>
      <c r="AA120" s="137"/>
      <c r="AB120" s="137"/>
      <c r="AC120" s="137"/>
      <c r="AD120" s="139"/>
      <c r="AE120" s="150" t="str">
        <f>IFERROR(HYPERLINK(AX120,AE$1),"")</f>
        <v>성적서_에너지</v>
      </c>
      <c r="AF120" s="151" t="str">
        <f>IFERROR(HYPERLINK(AY120,AF$1),"")</f>
        <v/>
      </c>
      <c r="AG120" s="151" t="str">
        <f>IFERROR(HYPERLINK(AZ120,AG$1),"")</f>
        <v/>
      </c>
      <c r="AH120" s="135"/>
      <c r="AI120" s="135"/>
      <c r="AJ120" s="135"/>
      <c r="AK120" s="135"/>
      <c r="AL120" s="152"/>
      <c r="AM120" s="140" t="str">
        <f>IFERROR(IF(BG120="","",HYPERLINK(BG120,AM$1)),"")</f>
        <v>도면_단면dwg</v>
      </c>
      <c r="AN120" s="140" t="str">
        <f>IFERROR(IF(BH120="","",HYPERLINK(BH120,AN$1)),"")</f>
        <v/>
      </c>
      <c r="AO120" s="140" t="str">
        <f>IFERROR(IF(BI120="","",HYPERLINK(BI120,AO$1)),"")</f>
        <v/>
      </c>
      <c r="AP120" s="140" t="str">
        <f>IFERROR(IF(BJ120="","",HYPERLINK(BJ120,AP$1)),"")</f>
        <v/>
      </c>
      <c r="AQ120" s="140" t="str">
        <f>IFERROR(IF(BK120="","",HYPERLINK(BK120,AQ$1)),"")</f>
        <v/>
      </c>
      <c r="AR120" s="140" t="str">
        <f>IFERROR(IF(BL120="","",HYPERLINK(BL120,AR$1)),"")</f>
        <v/>
      </c>
      <c r="AS120" s="140" t="str">
        <f>IFERROR(IF(BM120="","",HYPERLINK(BM120,AS$1)),"")</f>
        <v/>
      </c>
      <c r="AT120" s="140" t="str">
        <f>IFERROR(IF(BN120="","",HYPERLINK(BN120,AT$1)),"")</f>
        <v/>
      </c>
      <c r="AU120" s="141" t="str">
        <f>IFERROR(IF(BO120="","",HYPERLINK(BO120,AU$1)),"")</f>
        <v/>
      </c>
      <c r="AV120" s="140" t="str">
        <f>IFERROR(IF(BP120="","",HYPERLINK(BP120,AV$1)),"")</f>
        <v/>
      </c>
      <c r="AX120" s="130" t="str">
        <f t="array" ref="AX120">INDEX(AL성적Data!AF:AF,MATCH(1,(AL성적Data!A:A=DB!A120)*(AL성적Data!AC:AC="TW"),0))</f>
        <v>http://www.lxhausys.co.kr/popup/rn/download/downloadPopup.jsp?from=alwindow&amp;uu=/upload/alwindow/data/TW-LC-W400-N7-T-622SSMS1R5.pdf</v>
      </c>
      <c r="AY120" s="130" t="e">
        <f t="array" ref="AY120">INDEX(AL성적Data!AF:AF,MATCH(1,(AL성적Data!A:A=DB!A120)*(AL성적Data!AC:AC="TA"),0))</f>
        <v>#N/A</v>
      </c>
      <c r="AZ120" s="130" t="e">
        <f t="array" ref="AZ120">INDEX(AL성적Data!AF:AF,MATCH(1,(AL성적Data!A:A=DB!A120)*(AL성적Data!AC:AC="WA"),0))</f>
        <v>#N/A</v>
      </c>
      <c r="BA120" s="130"/>
      <c r="BB120" s="130"/>
      <c r="BC120" s="130" t="e">
        <f>INDEX(AL성적Data!AF:AF,MATCH(1,(AL성적Data!A:A=DB!A120)*(AL성적Data!AC:AC="DA2"),0))</f>
        <v>#N/A</v>
      </c>
      <c r="BD120" s="130"/>
      <c r="BE120" s="130"/>
      <c r="BF120" s="130"/>
      <c r="BG120" s="135" t="str">
        <f>IF(VLOOKUP($C120,AL제품Data!$A$2:$AL$200,28,0)="","",VLOOKUP($C120,AL제품Data!$A$2:$AL$200,28,0))</f>
        <v>http://www.lxhausys.co.kr/popup/rn/download/downloadPopup.jsp?from=alwindow&amp;uu=/upload/alwindow/data/LC-W400-N7-T_SEC.dwg</v>
      </c>
      <c r="BH120" s="135"/>
      <c r="BI120" s="135" t="str">
        <f>IF(VLOOKUP($C120,AL제품Data!$A$2:$AL$100,30,0)="","",VLOOKUP($C120,AL제품Data!$A$2:$AL$100,30,0))</f>
        <v/>
      </c>
      <c r="BJ120" s="135"/>
      <c r="BK120" s="135"/>
      <c r="BL120" s="135"/>
      <c r="BM120" s="135"/>
      <c r="BN120" s="135"/>
      <c r="BO120" s="135" t="str">
        <f>IF(VLOOKUP($C120,AL제품Data!$A$2:$AL$100,36,0)="","",VLOOKUP($C120,AL제품Data!$A$2:$AL$100,36,0))</f>
        <v/>
      </c>
      <c r="BP120" s="135"/>
      <c r="BQ120" s="135" t="str">
        <f>IF(VLOOKUP($C120,AL제품Data!$A$2:$AL$100,38,0)="","",VLOOKUP($C120,AL제품Data!$A$2:$AL$100,38,0))</f>
        <v/>
      </c>
      <c r="BR120" s="130"/>
      <c r="BS120" s="130"/>
    </row>
    <row r="121" spans="1:71" s="112" customFormat="1" ht="20.25" customHeight="1" thickBot="1">
      <c r="A121" s="130" t="s">
        <v>1157</v>
      </c>
      <c r="B121" s="158" t="str">
        <f t="shared" si="0"/>
        <v>2</v>
      </c>
      <c r="C121" s="132" t="s">
        <v>1076</v>
      </c>
      <c r="D121" s="133" t="str">
        <f>VLOOKUP($C121,AL제품Data!$A$2:$K$117,2,0)</f>
        <v>AL-PVC</v>
      </c>
      <c r="E121" s="133" t="str">
        <f>VLOOKUP($C121,AL제품Data!$A$2:$K$300,3,0)</f>
        <v>실내면,발코니면</v>
      </c>
      <c r="F121" s="133" t="str">
        <f>VLOOKUP($C121,AL제품Data!$A$2:$K$300,4,0)</f>
        <v>Sliding(미서기)</v>
      </c>
      <c r="G121" s="133" t="str">
        <f>VLOOKUP($C121,AL제품Data!$A$2:$K$300,5,0)</f>
        <v>일반창</v>
      </c>
      <c r="H121" s="133" t="str">
        <f>VLOOKUP($C121,AL제품Data!$A$2:$K$300,6,0)</f>
        <v>LONCHEL W400 N7</v>
      </c>
      <c r="I121" s="133" t="str">
        <f>VLOOKUP($C121,AL제품Data!$A$2:$K$300,7,0)</f>
        <v>론첼 W400 N7</v>
      </c>
      <c r="J121" s="133" t="str">
        <f>VLOOKUP($C121,AL제품Data!$A$2:$K$300,8,0)</f>
        <v>이중창</v>
      </c>
      <c r="K121" s="133">
        <f>VLOOKUP($C121,AL제품Data!$A$2:$K$300,9,0)</f>
        <v>270</v>
      </c>
      <c r="L121" s="133" t="str">
        <f>VLOOKUP($C121,AL제품Data!$A$2:$K$300,10,0)</f>
        <v>입면분할가능</v>
      </c>
      <c r="M121" s="133" t="str">
        <f>VLOOKUP($C121,AL제품Data!$A$2:$K$300,11,0)</f>
        <v>특판전용</v>
      </c>
      <c r="N121" s="134" t="str">
        <f>IFERROR(VLOOKUP($C121,AL제품Data!$A$2:$K$117,12,0),"")</f>
        <v/>
      </c>
      <c r="O121" s="130" t="str">
        <f>IF(VLOOKUP($A121,AL성적Data!$A$2:$AB$309,7,0)=0,"",VLOOKUP($A121,AL성적Data!$A$2:$AB$309,7,0))</f>
        <v>22mm(5일반+12공기+5수퍼로이)</v>
      </c>
      <c r="P121" s="135" t="str">
        <f>IF(VLOOKUP($A121,AL성적Data!$A$2:$AB$309,8,0)=0,"",VLOOKUP($A121,AL성적Data!$A$2:$AB$309,8,0))</f>
        <v>27.76mm(5일반+0.76접합+5일반+12공기+5일반)</v>
      </c>
      <c r="Q121" s="135" t="str">
        <f>IF(VLOOKUP($A121,AL성적Data!$A$2:$AB$309,9,0)=0,"",VLOOKUP($A121,AL성적Data!$A$2:$AB$309,9,0))</f>
        <v>22mm(5일반+12아르곤+5수퍼로이)</v>
      </c>
      <c r="R121" s="136" t="str">
        <f>IF(VLOOKUP($A121,AL성적Data!$A$2:$AB$309,10,0)=0,"",VLOOKUP($A121,AL성적Data!$A$2:$AB$309,10,0))</f>
        <v/>
      </c>
      <c r="S121" s="137" t="str">
        <f t="array" ref="S121">IFERROR(INDEX(AL성적Data!K:K,MATCH(1,(AL성적Data!A:A=DB!A121)*(AL성적Data!AC:AC="TW"),0)),"")</f>
        <v/>
      </c>
      <c r="T121" s="138" t="str">
        <f t="array" ref="T121">IFERROR(INDEX(AL성적Data!M:M,MATCH(1,(AL성적Data!A:A=DB!A121)*(AL성적Data!AC:AC="TW"),0)),"")</f>
        <v/>
      </c>
      <c r="U121" s="137" t="str">
        <f t="array" ref="U121">IFERROR(INDEX(AL성적Data!N:N,MATCH(1,(AL성적Data!A:A=DB!A121)*(AL성적Data!AC:AC="TW"),0)),"")</f>
        <v/>
      </c>
      <c r="V121" s="137" t="str">
        <f t="array" ref="V121">IFERROR(INDEX(AL성적Data!O:O,MATCH(1,(AL성적Data!A:A=DB!A121)*(AL성적Data!AC:AC="TA"),0)),"")</f>
        <v/>
      </c>
      <c r="W121" s="137" t="str">
        <f t="array" ref="W121">IFERROR(IF(INDEX(AL성적Data!Q:Q,MATCH(1,(AL성적Data!A:A=DB!A121)*(AL성적Data!AC:AC="WA"),0))=0,"",INDEX(AL성적Data!Q:Q,MATCH(1,(AL성적Data!A:A=DB!A121)*(AL성적Data!AC:AC="WA"),0))),"")</f>
        <v/>
      </c>
      <c r="X121" s="137" t="str">
        <f t="array" ref="X121">IFERROR(IF(INDEX(AL성적Data!R:R,MATCH(1,(AL성적Data!A:A=DB!A121)*(AL성적Data!AC:AC="WA"),0))=0,"",INDEX(AL성적Data!R:R,MATCH(1,(AL성적Data!A:A=DB!A121)*(AL성적Data!AC:AC="WA"),0))),"")</f>
        <v>50등급</v>
      </c>
      <c r="Y121" s="137" t="str">
        <f t="array" ref="Y121">IFERROR(IF(INDEX(AL성적Data!S:S,MATCH(1,(AL성적Data!A:A=DB!A121)*(AL성적Data!AC:AC="WA"),0))=0,"",INDEX(AL성적Data!S:S,MATCH(1,(AL성적Data!A:A=DB!A121)*(AL성적Data!AC:AC="WA"),0))),"")</f>
        <v>400등급</v>
      </c>
      <c r="Z121" s="137"/>
      <c r="AA121" s="137"/>
      <c r="AB121" s="137"/>
      <c r="AC121" s="137"/>
      <c r="AD121" s="139"/>
      <c r="AE121" s="150" t="str">
        <f>IFERROR(HYPERLINK(AX121,AE$1),"")</f>
        <v/>
      </c>
      <c r="AF121" s="151" t="str">
        <f>IFERROR(HYPERLINK(AY121,AF$1),"")</f>
        <v/>
      </c>
      <c r="AG121" s="151" t="str">
        <f>IFERROR(HYPERLINK(AZ121,AG$1),"")</f>
        <v>성적서_역학</v>
      </c>
      <c r="AH121" s="135"/>
      <c r="AI121" s="135"/>
      <c r="AJ121" s="135"/>
      <c r="AK121" s="135"/>
      <c r="AL121" s="152"/>
      <c r="AM121" s="140" t="str">
        <f>IFERROR(IF(BG121="","",HYPERLINK(BG121,AM$1)),"")</f>
        <v>도면_단면dwg</v>
      </c>
      <c r="AN121" s="140" t="str">
        <f>IFERROR(IF(BH121="","",HYPERLINK(BH121,AN$1)),"")</f>
        <v/>
      </c>
      <c r="AO121" s="140" t="str">
        <f>IFERROR(IF(BI121="","",HYPERLINK(BI121,AO$1)),"")</f>
        <v/>
      </c>
      <c r="AP121" s="140" t="str">
        <f>IFERROR(IF(BJ121="","",HYPERLINK(BJ121,AP$1)),"")</f>
        <v/>
      </c>
      <c r="AQ121" s="140" t="str">
        <f>IFERROR(IF(BK121="","",HYPERLINK(BK121,AQ$1)),"")</f>
        <v/>
      </c>
      <c r="AR121" s="140" t="str">
        <f>IFERROR(IF(BL121="","",HYPERLINK(BL121,AR$1)),"")</f>
        <v/>
      </c>
      <c r="AS121" s="140" t="str">
        <f>IFERROR(IF(BM121="","",HYPERLINK(BM121,AS$1)),"")</f>
        <v/>
      </c>
      <c r="AT121" s="140" t="str">
        <f>IFERROR(IF(BN121="","",HYPERLINK(BN121,AT$1)),"")</f>
        <v/>
      </c>
      <c r="AU121" s="141" t="str">
        <f>IFERROR(IF(BO121="","",HYPERLINK(BO121,AU$1)),"")</f>
        <v/>
      </c>
      <c r="AV121" s="140" t="str">
        <f>IFERROR(IF(BP121="","",HYPERLINK(BP121,AV$1)),"")</f>
        <v/>
      </c>
      <c r="AX121" s="130" t="e">
        <f t="array" ref="AX121">INDEX(AL성적Data!AF:AF,MATCH(1,(AL성적Data!A:A=DB!A121)*(AL성적Data!AC:AC="TW"),0))</f>
        <v>#N/A</v>
      </c>
      <c r="AY121" s="130" t="e">
        <f t="array" ref="AY121">INDEX(AL성적Data!AF:AF,MATCH(1,(AL성적Data!A:A=DB!A121)*(AL성적Data!AC:AC="TA"),0))</f>
        <v>#N/A</v>
      </c>
      <c r="AZ121" s="130" t="str">
        <f t="array" ref="AZ121">INDEX(AL성적Data!AF:AF,MATCH(1,(AL성적Data!A:A=DB!A121)*(AL성적Data!AC:AC="WA"),0))</f>
        <v>http://www.lxhausys.co.kr/popup/rn/download/downloadPopup.jsp?from=alwindow&amp;uu=/upload/alwindow/data/WA-LC-W400-N7-T-622SSMS1R5.pdf</v>
      </c>
      <c r="BA121" s="130"/>
      <c r="BB121" s="130"/>
      <c r="BC121" s="130" t="e">
        <f>INDEX(AL성적Data!AF:AF,MATCH(1,(AL성적Data!A:A=DB!A121)*(AL성적Data!AC:AC="DA2"),0))</f>
        <v>#N/A</v>
      </c>
      <c r="BD121" s="130"/>
      <c r="BE121" s="130"/>
      <c r="BF121" s="130"/>
      <c r="BG121" s="135" t="str">
        <f>IF(VLOOKUP($C121,AL제품Data!$A$2:$AL$200,28,0)="","",VLOOKUP($C121,AL제품Data!$A$2:$AL$200,28,0))</f>
        <v>http://www.lxhausys.co.kr/popup/rn/download/downloadPopup.jsp?from=alwindow&amp;uu=/upload/alwindow/data/LC-W400-N7-T_SEC.dwg</v>
      </c>
      <c r="BH121" s="135"/>
      <c r="BI121" s="135" t="str">
        <f>IF(VLOOKUP($C121,AL제품Data!$A$2:$AL$100,30,0)="","",VLOOKUP($C121,AL제품Data!$A$2:$AL$100,30,0))</f>
        <v/>
      </c>
      <c r="BJ121" s="135"/>
      <c r="BK121" s="135"/>
      <c r="BL121" s="135"/>
      <c r="BM121" s="135"/>
      <c r="BN121" s="135"/>
      <c r="BO121" s="135" t="str">
        <f>IF(VLOOKUP($C121,AL제품Data!$A$2:$AL$100,36,0)="","",VLOOKUP($C121,AL제품Data!$A$2:$AL$100,36,0))</f>
        <v/>
      </c>
      <c r="BP121" s="135"/>
      <c r="BQ121" s="135" t="str">
        <f>IF(VLOOKUP($C121,AL제품Data!$A$2:$AL$100,38,0)="","",VLOOKUP($C121,AL제품Data!$A$2:$AL$100,38,0))</f>
        <v/>
      </c>
      <c r="BR121" s="130"/>
      <c r="BS121" s="130"/>
    </row>
    <row r="122" spans="1:71" s="112" customFormat="1" ht="20.25" customHeight="1" thickBot="1">
      <c r="A122" s="130" t="s">
        <v>1158</v>
      </c>
      <c r="B122" s="158" t="str">
        <f t="shared" si="0"/>
        <v>3</v>
      </c>
      <c r="C122" s="132" t="s">
        <v>1076</v>
      </c>
      <c r="D122" s="133" t="str">
        <f>VLOOKUP($C122,AL제품Data!$A$2:$K$117,2,0)</f>
        <v>AL-PVC</v>
      </c>
      <c r="E122" s="133" t="str">
        <f>VLOOKUP($C122,AL제품Data!$A$2:$K$300,3,0)</f>
        <v>실내면,발코니면</v>
      </c>
      <c r="F122" s="133" t="str">
        <f>VLOOKUP($C122,AL제품Data!$A$2:$K$300,4,0)</f>
        <v>Sliding(미서기)</v>
      </c>
      <c r="G122" s="133" t="str">
        <f>VLOOKUP($C122,AL제품Data!$A$2:$K$300,5,0)</f>
        <v>일반창</v>
      </c>
      <c r="H122" s="133" t="str">
        <f>VLOOKUP($C122,AL제품Data!$A$2:$K$300,6,0)</f>
        <v>LONCHEL W400 N7</v>
      </c>
      <c r="I122" s="133" t="str">
        <f>VLOOKUP($C122,AL제품Data!$A$2:$K$300,7,0)</f>
        <v>론첼 W400 N7</v>
      </c>
      <c r="J122" s="133" t="str">
        <f>VLOOKUP($C122,AL제품Data!$A$2:$K$300,8,0)</f>
        <v>이중창</v>
      </c>
      <c r="K122" s="133">
        <f>VLOOKUP($C122,AL제품Data!$A$2:$K$300,9,0)</f>
        <v>270</v>
      </c>
      <c r="L122" s="133" t="str">
        <f>VLOOKUP($C122,AL제품Data!$A$2:$K$300,10,0)</f>
        <v>입면분할가능</v>
      </c>
      <c r="M122" s="133" t="str">
        <f>VLOOKUP($C122,AL제품Data!$A$2:$K$300,11,0)</f>
        <v>특판전용</v>
      </c>
      <c r="N122" s="134" t="str">
        <f>IFERROR(VLOOKUP($C122,AL제품Data!$A$2:$K$117,12,0),"")</f>
        <v/>
      </c>
      <c r="O122" s="130" t="str">
        <f>IF(VLOOKUP($A122,AL성적Data!$A$2:$AB$309,7,0)=0,"",VLOOKUP($A122,AL성적Data!$A$2:$AB$309,7,0))</f>
        <v>22mm(5일반+12공기+5수퍼로이)</v>
      </c>
      <c r="P122" s="135" t="str">
        <f>IF(VLOOKUP($A122,AL성적Data!$A$2:$AB$309,8,0)=0,"",VLOOKUP($A122,AL성적Data!$A$2:$AB$309,8,0))</f>
        <v>27.76mm(5일반+0.76접합+5일반+12공기+5일반)</v>
      </c>
      <c r="Q122" s="135" t="str">
        <f>IF(VLOOKUP($A122,AL성적Data!$A$2:$AB$309,9,0)=0,"",VLOOKUP($A122,AL성적Data!$A$2:$AB$309,9,0))</f>
        <v>22mm(5일반+12아르곤+5수퍼로이)</v>
      </c>
      <c r="R122" s="136" t="str">
        <f>IF(VLOOKUP($A122,AL성적Data!$A$2:$AB$309,10,0)=0,"",VLOOKUP($A122,AL성적Data!$A$2:$AB$309,10,0))</f>
        <v/>
      </c>
      <c r="S122" s="137" t="str">
        <f t="array" ref="S122">IFERROR(INDEX(AL성적Data!K:K,MATCH(1,(AL성적Data!A:A=DB!A122)*(AL성적Data!AC:AC="TW"),0)),"")</f>
        <v/>
      </c>
      <c r="T122" s="138" t="str">
        <f t="array" ref="T122">IFERROR(INDEX(AL성적Data!M:M,MATCH(1,(AL성적Data!A:A=DB!A122)*(AL성적Data!AC:AC="TW"),0)),"")</f>
        <v/>
      </c>
      <c r="U122" s="137" t="str">
        <f t="array" ref="U122">IFERROR(INDEX(AL성적Data!N:N,MATCH(1,(AL성적Data!A:A=DB!A122)*(AL성적Data!AC:AC="TW"),0)),"")</f>
        <v/>
      </c>
      <c r="V122" s="137" t="str">
        <f t="array" ref="V122">IFERROR(INDEX(AL성적Data!O:O,MATCH(1,(AL성적Data!A:A=DB!A122)*(AL성적Data!AC:AC="TA"),0)),"")</f>
        <v/>
      </c>
      <c r="W122" s="137" t="str">
        <f t="array" ref="W122">IFERROR(IF(INDEX(AL성적Data!Q:Q,MATCH(1,(AL성적Data!A:A=DB!A122)*(AL성적Data!AC:AC="WA"),0))=0,"",INDEX(AL성적Data!Q:Q,MATCH(1,(AL성적Data!A:A=DB!A122)*(AL성적Data!AC:AC="WA"),0))),"")</f>
        <v/>
      </c>
      <c r="X122" s="137" t="str">
        <f t="array" ref="X122">IFERROR(IF(INDEX(AL성적Data!R:R,MATCH(1,(AL성적Data!A:A=DB!A122)*(AL성적Data!AC:AC="WA"),0))=0,"",INDEX(AL성적Data!R:R,MATCH(1,(AL성적Data!A:A=DB!A122)*(AL성적Data!AC:AC="WA"),0))),"")</f>
        <v/>
      </c>
      <c r="Y122" s="137" t="str">
        <f t="array" ref="Y122">IFERROR(IF(INDEX(AL성적Data!S:S,MATCH(1,(AL성적Data!A:A=DB!A122)*(AL성적Data!AC:AC="WA"),0))=0,"",INDEX(AL성적Data!S:S,MATCH(1,(AL성적Data!A:A=DB!A122)*(AL성적Data!AC:AC="WA"),0))),"")</f>
        <v/>
      </c>
      <c r="Z122" s="137"/>
      <c r="AA122" s="137"/>
      <c r="AB122" s="137"/>
      <c r="AC122" s="137"/>
      <c r="AD122" s="139"/>
      <c r="AE122" s="150" t="str">
        <f>IFERROR(HYPERLINK(AX122,AE$1),"")</f>
        <v/>
      </c>
      <c r="AF122" s="151" t="str">
        <f>IFERROR(HYPERLINK(AY122,AF$1),"")</f>
        <v/>
      </c>
      <c r="AG122" s="151" t="str">
        <f>IFERROR(HYPERLINK(AZ122,AG$1),"")</f>
        <v/>
      </c>
      <c r="AH122" s="135"/>
      <c r="AI122" s="135"/>
      <c r="AJ122" s="135"/>
      <c r="AK122" s="135"/>
      <c r="AL122" s="152"/>
      <c r="AM122" s="140" t="str">
        <f>IFERROR(IF(BG122="","",HYPERLINK(BG122,AM$1)),"")</f>
        <v>도면_단면dwg</v>
      </c>
      <c r="AN122" s="140" t="str">
        <f>IFERROR(IF(BH122="","",HYPERLINK(BH122,AN$1)),"")</f>
        <v/>
      </c>
      <c r="AO122" s="140" t="str">
        <f>IFERROR(IF(BI122="","",HYPERLINK(BI122,AO$1)),"")</f>
        <v/>
      </c>
      <c r="AP122" s="140" t="str">
        <f>IFERROR(IF(BJ122="","",HYPERLINK(BJ122,AP$1)),"")</f>
        <v/>
      </c>
      <c r="AQ122" s="140" t="str">
        <f>IFERROR(IF(BK122="","",HYPERLINK(BK122,AQ$1)),"")</f>
        <v/>
      </c>
      <c r="AR122" s="140" t="str">
        <f>IFERROR(IF(BL122="","",HYPERLINK(BL122,AR$1)),"")</f>
        <v/>
      </c>
      <c r="AS122" s="140" t="str">
        <f>IFERROR(IF(BM122="","",HYPERLINK(BM122,AS$1)),"")</f>
        <v/>
      </c>
      <c r="AT122" s="140" t="str">
        <f>IFERROR(IF(BN122="","",HYPERLINK(BN122,AT$1)),"")</f>
        <v/>
      </c>
      <c r="AU122" s="141" t="str">
        <f>IFERROR(IF(BO122="","",HYPERLINK(BO122,AU$1)),"")</f>
        <v/>
      </c>
      <c r="AV122" s="140" t="str">
        <f>IFERROR(IF(BP122="","",HYPERLINK(BP122,AV$1)),"")</f>
        <v/>
      </c>
      <c r="AX122" s="130" t="e">
        <f t="array" ref="AX122">INDEX(AL성적Data!AF:AF,MATCH(1,(AL성적Data!A:A=DB!A122)*(AL성적Data!AC:AC="TW"),0))</f>
        <v>#N/A</v>
      </c>
      <c r="AY122" s="130" t="e">
        <f t="array" ref="AY122">INDEX(AL성적Data!AF:AF,MATCH(1,(AL성적Data!A:A=DB!A122)*(AL성적Data!AC:AC="TA"),0))</f>
        <v>#N/A</v>
      </c>
      <c r="AZ122" s="130" t="e">
        <f t="array" ref="AZ122">INDEX(AL성적Data!AF:AF,MATCH(1,(AL성적Data!A:A=DB!A122)*(AL성적Data!AC:AC="WA"),0))</f>
        <v>#N/A</v>
      </c>
      <c r="BA122" s="130"/>
      <c r="BB122" s="130"/>
      <c r="BC122" s="130" t="e">
        <f>INDEX(AL성적Data!AF:AF,MATCH(1,(AL성적Data!A:A=DB!A122)*(AL성적Data!AC:AC="DA2"),0))</f>
        <v>#N/A</v>
      </c>
      <c r="BD122" s="130"/>
      <c r="BE122" s="130"/>
      <c r="BF122" s="130"/>
      <c r="BG122" s="135" t="str">
        <f>IF(VLOOKUP($C122,AL제품Data!$A$2:$AL$200,28,0)="","",VLOOKUP($C122,AL제품Data!$A$2:$AL$200,28,0))</f>
        <v>http://www.lxhausys.co.kr/popup/rn/download/downloadPopup.jsp?from=alwindow&amp;uu=/upload/alwindow/data/LC-W400-N7-T_SEC.dwg</v>
      </c>
      <c r="BH122" s="135"/>
      <c r="BI122" s="135" t="str">
        <f>IF(VLOOKUP($C122,AL제품Data!$A$2:$AL$100,30,0)="","",VLOOKUP($C122,AL제품Data!$A$2:$AL$100,30,0))</f>
        <v/>
      </c>
      <c r="BJ122" s="135"/>
      <c r="BK122" s="135"/>
      <c r="BL122" s="135"/>
      <c r="BM122" s="135"/>
      <c r="BN122" s="135"/>
      <c r="BO122" s="135" t="str">
        <f>IF(VLOOKUP($C122,AL제품Data!$A$2:$AL$100,36,0)="","",VLOOKUP($C122,AL제품Data!$A$2:$AL$100,36,0))</f>
        <v/>
      </c>
      <c r="BP122" s="135"/>
      <c r="BQ122" s="135" t="str">
        <f>IF(VLOOKUP($C122,AL제품Data!$A$2:$AL$100,38,0)="","",VLOOKUP($C122,AL제품Data!$A$2:$AL$100,38,0))</f>
        <v/>
      </c>
      <c r="BR122" s="130"/>
      <c r="BS122" s="130"/>
    </row>
    <row r="123" spans="1:71" s="112" customFormat="1" ht="20.25" customHeight="1" thickBot="1">
      <c r="A123" s="130" t="s">
        <v>1164</v>
      </c>
      <c r="B123" s="158" t="str">
        <f t="shared" si="0"/>
        <v>1</v>
      </c>
      <c r="C123" s="132" t="s">
        <v>1076</v>
      </c>
      <c r="D123" s="133" t="str">
        <f>VLOOKUP($C123,AL제품Data!$A$2:$K$117,2,0)</f>
        <v>AL-PVC</v>
      </c>
      <c r="E123" s="133" t="str">
        <f>VLOOKUP($C123,AL제품Data!$A$2:$K$300,3,0)</f>
        <v>실내면,발코니면</v>
      </c>
      <c r="F123" s="133" t="str">
        <f>VLOOKUP($C123,AL제품Data!$A$2:$K$300,4,0)</f>
        <v>Sliding(미서기)</v>
      </c>
      <c r="G123" s="133" t="str">
        <f>VLOOKUP($C123,AL제품Data!$A$2:$K$300,5,0)</f>
        <v>일반창</v>
      </c>
      <c r="H123" s="133" t="str">
        <f>VLOOKUP($C123,AL제품Data!$A$2:$K$300,6,0)</f>
        <v>LONCHEL W400 N7</v>
      </c>
      <c r="I123" s="133" t="str">
        <f>VLOOKUP($C123,AL제품Data!$A$2:$K$300,7,0)</f>
        <v>론첼 W400 N7</v>
      </c>
      <c r="J123" s="133" t="str">
        <f>VLOOKUP($C123,AL제품Data!$A$2:$K$300,8,0)</f>
        <v>이중창</v>
      </c>
      <c r="K123" s="133">
        <f>VLOOKUP($C123,AL제품Data!$A$2:$K$300,9,0)</f>
        <v>270</v>
      </c>
      <c r="L123" s="133" t="str">
        <f>VLOOKUP($C123,AL제품Data!$A$2:$K$300,10,0)</f>
        <v>입면분할가능</v>
      </c>
      <c r="M123" s="133" t="str">
        <f>VLOOKUP($C123,AL제품Data!$A$2:$K$300,11,0)</f>
        <v>특판전용</v>
      </c>
      <c r="N123" s="134" t="str">
        <f>IFERROR(VLOOKUP($C123,AL제품Data!$A$2:$K$117,12,0),"")</f>
        <v/>
      </c>
      <c r="O123" s="130" t="str">
        <f>IF(VLOOKUP($A123,AL성적Data!$A$2:$AB$309,7,0)=0,"",VLOOKUP($A123,AL성적Data!$A$2:$AB$309,7,0))</f>
        <v>24mm(5일반+14공기+5수퍼로이)</v>
      </c>
      <c r="P123" s="135" t="str">
        <f>IF(VLOOKUP($A123,AL성적Data!$A$2:$AB$309,8,0)=0,"",VLOOKUP($A123,AL성적Data!$A$2:$AB$309,8,0))</f>
        <v>27.76mm(5일반+0.76접합+5일반+12공기+5일반)</v>
      </c>
      <c r="Q123" s="135" t="str">
        <f>IF(VLOOKUP($A123,AL성적Data!$A$2:$AB$309,9,0)=0,"",VLOOKUP($A123,AL성적Data!$A$2:$AB$309,9,0))</f>
        <v>24mm(5일반+14공기+5수퍼로이)</v>
      </c>
      <c r="R123" s="136" t="str">
        <f>IF(VLOOKUP($A123,AL성적Data!$A$2:$AB$309,10,0)=0,"",VLOOKUP($A123,AL성적Data!$A$2:$AB$309,10,0))</f>
        <v/>
      </c>
      <c r="S123" s="137" t="str">
        <f t="array" ref="S123">IFERROR(INDEX(AL성적Data!K:K,MATCH(1,(AL성적Data!A:A=DB!A123)*(AL성적Data!AC:AC="TW"),0)),"")</f>
        <v>1등급</v>
      </c>
      <c r="T123" s="138">
        <f t="array" ref="T123">IFERROR(INDEX(AL성적Data!M:M,MATCH(1,(AL성적Data!A:A=DB!A123)*(AL성적Data!AC:AC="TW"),0)),"")</f>
        <v>0.84699999999999998</v>
      </c>
      <c r="U123" s="137">
        <f t="array" ref="U123">IFERROR(INDEX(AL성적Data!N:N,MATCH(1,(AL성적Data!A:A=DB!A123)*(AL성적Data!AC:AC="TW"),0)),"")</f>
        <v>0.78</v>
      </c>
      <c r="V123" s="137" t="str">
        <f t="array" ref="V123">IFERROR(INDEX(AL성적Data!O:O,MATCH(1,(AL성적Data!A:A=DB!A123)*(AL성적Data!AC:AC="TA"),0)),"")</f>
        <v/>
      </c>
      <c r="W123" s="137" t="str">
        <f t="array" ref="W123">IFERROR(IF(INDEX(AL성적Data!Q:Q,MATCH(1,(AL성적Data!A:A=DB!A123)*(AL성적Data!AC:AC="WA"),0))=0,"",INDEX(AL성적Data!Q:Q,MATCH(1,(AL성적Data!A:A=DB!A123)*(AL성적Data!AC:AC="WA"),0))),"")</f>
        <v/>
      </c>
      <c r="X123" s="137" t="str">
        <f t="array" ref="X123">IFERROR(IF(INDEX(AL성적Data!R:R,MATCH(1,(AL성적Data!A:A=DB!A123)*(AL성적Data!AC:AC="WA"),0))=0,"",INDEX(AL성적Data!R:R,MATCH(1,(AL성적Data!A:A=DB!A123)*(AL성적Data!AC:AC="WA"),0))),"")</f>
        <v/>
      </c>
      <c r="Y123" s="137" t="str">
        <f t="array" ref="Y123">IFERROR(IF(INDEX(AL성적Data!S:S,MATCH(1,(AL성적Data!A:A=DB!A123)*(AL성적Data!AC:AC="WA"),0))=0,"",INDEX(AL성적Data!S:S,MATCH(1,(AL성적Data!A:A=DB!A123)*(AL성적Data!AC:AC="WA"),0))),"")</f>
        <v/>
      </c>
      <c r="Z123" s="137"/>
      <c r="AA123" s="137"/>
      <c r="AB123" s="137"/>
      <c r="AC123" s="137"/>
      <c r="AD123" s="139"/>
      <c r="AE123" s="150" t="str">
        <f>IFERROR(HYPERLINK(AX123,AE$1),"")</f>
        <v>성적서_에너지</v>
      </c>
      <c r="AF123" s="151" t="str">
        <f>IFERROR(HYPERLINK(AY123,AF$1),"")</f>
        <v/>
      </c>
      <c r="AG123" s="151" t="str">
        <f>IFERROR(HYPERLINK(AZ123,AG$1),"")</f>
        <v/>
      </c>
      <c r="AH123" s="135"/>
      <c r="AI123" s="135"/>
      <c r="AJ123" s="135"/>
      <c r="AK123" s="135"/>
      <c r="AL123" s="152"/>
      <c r="AM123" s="140" t="str">
        <f>IFERROR(IF(BG123="","",HYPERLINK(BG123,AM$1)),"")</f>
        <v>도면_단면dwg</v>
      </c>
      <c r="AN123" s="140" t="str">
        <f>IFERROR(IF(BH123="","",HYPERLINK(BH123,AN$1)),"")</f>
        <v/>
      </c>
      <c r="AO123" s="140" t="str">
        <f>IFERROR(IF(BI123="","",HYPERLINK(BI123,AO$1)),"")</f>
        <v/>
      </c>
      <c r="AP123" s="140" t="str">
        <f>IFERROR(IF(BJ123="","",HYPERLINK(BJ123,AP$1)),"")</f>
        <v/>
      </c>
      <c r="AQ123" s="140" t="str">
        <f>IFERROR(IF(BK123="","",HYPERLINK(BK123,AQ$1)),"")</f>
        <v/>
      </c>
      <c r="AR123" s="140" t="str">
        <f>IFERROR(IF(BL123="","",HYPERLINK(BL123,AR$1)),"")</f>
        <v/>
      </c>
      <c r="AS123" s="140" t="str">
        <f>IFERROR(IF(BM123="","",HYPERLINK(BM123,AS$1)),"")</f>
        <v/>
      </c>
      <c r="AT123" s="140" t="str">
        <f>IFERROR(IF(BN123="","",HYPERLINK(BN123,AT$1)),"")</f>
        <v/>
      </c>
      <c r="AU123" s="141" t="str">
        <f>IFERROR(IF(BO123="","",HYPERLINK(BO123,AU$1)),"")</f>
        <v/>
      </c>
      <c r="AV123" s="140" t="str">
        <f>IFERROR(IF(BP123="","",HYPERLINK(BP123,AV$1)),"")</f>
        <v/>
      </c>
      <c r="AX123" s="130" t="str">
        <f t="array" ref="AX123">INDEX(AL성적Data!AF:AF,MATCH(1,(AL성적Data!A:A=DB!A123)*(AL성적Data!AC:AC="TW"),0))</f>
        <v>http://www.lxhausys.co.kr/popup/rn/download/downloadPopup.jsp?from=alwindow&amp;uu=/upload/alwindow/data/TW-LC-W400-N7-T-644MGEM2A5.pdf</v>
      </c>
      <c r="AY123" s="130" t="e">
        <f t="array" ref="AY123">INDEX(AL성적Data!AF:AF,MATCH(1,(AL성적Data!A:A=DB!A123)*(AL성적Data!AC:AC="TA"),0))</f>
        <v>#N/A</v>
      </c>
      <c r="AZ123" s="130" t="e">
        <f t="array" ref="AZ123">INDEX(AL성적Data!AF:AF,MATCH(1,(AL성적Data!A:A=DB!A123)*(AL성적Data!AC:AC="WA"),0))</f>
        <v>#N/A</v>
      </c>
      <c r="BA123" s="130"/>
      <c r="BB123" s="130"/>
      <c r="BC123" s="130" t="e">
        <f>INDEX(AL성적Data!AF:AF,MATCH(1,(AL성적Data!A:A=DB!A123)*(AL성적Data!AC:AC="DA2"),0))</f>
        <v>#N/A</v>
      </c>
      <c r="BD123" s="130"/>
      <c r="BE123" s="130"/>
      <c r="BF123" s="130"/>
      <c r="BG123" s="135" t="str">
        <f>IF(VLOOKUP($C123,AL제품Data!$A$2:$AL$200,28,0)="","",VLOOKUP($C123,AL제품Data!$A$2:$AL$200,28,0))</f>
        <v>http://www.lxhausys.co.kr/popup/rn/download/downloadPopup.jsp?from=alwindow&amp;uu=/upload/alwindow/data/LC-W400-N7-T_SEC.dwg</v>
      </c>
      <c r="BH123" s="135"/>
      <c r="BI123" s="135" t="str">
        <f>IF(VLOOKUP($C123,AL제품Data!$A$2:$AL$100,30,0)="","",VLOOKUP($C123,AL제품Data!$A$2:$AL$100,30,0))</f>
        <v/>
      </c>
      <c r="BJ123" s="135"/>
      <c r="BK123" s="135"/>
      <c r="BL123" s="135"/>
      <c r="BM123" s="135"/>
      <c r="BN123" s="135"/>
      <c r="BO123" s="135" t="str">
        <f>IF(VLOOKUP($C123,AL제품Data!$A$2:$AL$100,36,0)="","",VLOOKUP($C123,AL제품Data!$A$2:$AL$100,36,0))</f>
        <v/>
      </c>
      <c r="BP123" s="135"/>
      <c r="BQ123" s="135" t="str">
        <f>IF(VLOOKUP($C123,AL제품Data!$A$2:$AL$100,38,0)="","",VLOOKUP($C123,AL제품Data!$A$2:$AL$100,38,0))</f>
        <v/>
      </c>
      <c r="BR123" s="130"/>
      <c r="BS123" s="130"/>
    </row>
    <row r="124" spans="1:71" s="112" customFormat="1" ht="20.25" customHeight="1" thickBot="1">
      <c r="A124" s="130" t="s">
        <v>1165</v>
      </c>
      <c r="B124" s="158" t="str">
        <f t="shared" si="0"/>
        <v>2</v>
      </c>
      <c r="C124" s="132" t="s">
        <v>1076</v>
      </c>
      <c r="D124" s="133" t="str">
        <f>VLOOKUP($C124,AL제품Data!$A$2:$K$117,2,0)</f>
        <v>AL-PVC</v>
      </c>
      <c r="E124" s="133" t="str">
        <f>VLOOKUP($C124,AL제품Data!$A$2:$K$300,3,0)</f>
        <v>실내면,발코니면</v>
      </c>
      <c r="F124" s="133" t="str">
        <f>VLOOKUP($C124,AL제품Data!$A$2:$K$300,4,0)</f>
        <v>Sliding(미서기)</v>
      </c>
      <c r="G124" s="133" t="str">
        <f>VLOOKUP($C124,AL제품Data!$A$2:$K$300,5,0)</f>
        <v>일반창</v>
      </c>
      <c r="H124" s="133" t="str">
        <f>VLOOKUP($C124,AL제품Data!$A$2:$K$300,6,0)</f>
        <v>LONCHEL W400 N7</v>
      </c>
      <c r="I124" s="133" t="str">
        <f>VLOOKUP($C124,AL제품Data!$A$2:$K$300,7,0)</f>
        <v>론첼 W400 N7</v>
      </c>
      <c r="J124" s="133" t="str">
        <f>VLOOKUP($C124,AL제품Data!$A$2:$K$300,8,0)</f>
        <v>이중창</v>
      </c>
      <c r="K124" s="133">
        <f>VLOOKUP($C124,AL제품Data!$A$2:$K$300,9,0)</f>
        <v>270</v>
      </c>
      <c r="L124" s="133" t="str">
        <f>VLOOKUP($C124,AL제품Data!$A$2:$K$300,10,0)</f>
        <v>입면분할가능</v>
      </c>
      <c r="M124" s="133" t="str">
        <f>VLOOKUP($C124,AL제품Data!$A$2:$K$300,11,0)</f>
        <v>특판전용</v>
      </c>
      <c r="N124" s="134" t="str">
        <f>IFERROR(VLOOKUP($C124,AL제품Data!$A$2:$K$117,12,0),"")</f>
        <v/>
      </c>
      <c r="O124" s="130" t="str">
        <f>IF(VLOOKUP($A124,AL성적Data!$A$2:$AB$309,7,0)=0,"",VLOOKUP($A124,AL성적Data!$A$2:$AB$309,7,0))</f>
        <v>24mm(5일반+14공기+5수퍼로이)</v>
      </c>
      <c r="P124" s="135" t="str">
        <f>IF(VLOOKUP($A124,AL성적Data!$A$2:$AB$309,8,0)=0,"",VLOOKUP($A124,AL성적Data!$A$2:$AB$309,8,0))</f>
        <v>27.76mm(5일반+0.76접합+5일반+12공기+5일반)</v>
      </c>
      <c r="Q124" s="135" t="str">
        <f>IF(VLOOKUP($A124,AL성적Data!$A$2:$AB$309,9,0)=0,"",VLOOKUP($A124,AL성적Data!$A$2:$AB$309,9,0))</f>
        <v>24mm(5일반+14공기+5수퍼로이)</v>
      </c>
      <c r="R124" s="136" t="str">
        <f>IF(VLOOKUP($A124,AL성적Data!$A$2:$AB$309,10,0)=0,"",VLOOKUP($A124,AL성적Data!$A$2:$AB$309,10,0))</f>
        <v/>
      </c>
      <c r="S124" s="137" t="str">
        <f t="array" ref="S124">IFERROR(INDEX(AL성적Data!K:K,MATCH(1,(AL성적Data!A:A=DB!A124)*(AL성적Data!AC:AC="TW"),0)),"")</f>
        <v/>
      </c>
      <c r="T124" s="138" t="str">
        <f t="array" ref="T124">IFERROR(INDEX(AL성적Data!M:M,MATCH(1,(AL성적Data!A:A=DB!A124)*(AL성적Data!AC:AC="TW"),0)),"")</f>
        <v/>
      </c>
      <c r="U124" s="137" t="str">
        <f t="array" ref="U124">IFERROR(INDEX(AL성적Data!N:N,MATCH(1,(AL성적Data!A:A=DB!A124)*(AL성적Data!AC:AC="TW"),0)),"")</f>
        <v/>
      </c>
      <c r="V124" s="137" t="str">
        <f t="array" ref="V124">IFERROR(INDEX(AL성적Data!O:O,MATCH(1,(AL성적Data!A:A=DB!A124)*(AL성적Data!AC:AC="TA"),0)),"")</f>
        <v/>
      </c>
      <c r="W124" s="137" t="str">
        <f t="array" ref="W124">IFERROR(IF(INDEX(AL성적Data!Q:Q,MATCH(1,(AL성적Data!A:A=DB!A124)*(AL성적Data!AC:AC="WA"),0))=0,"",INDEX(AL성적Data!Q:Q,MATCH(1,(AL성적Data!A:A=DB!A124)*(AL성적Data!AC:AC="WA"),0))),"")</f>
        <v/>
      </c>
      <c r="X124" s="137" t="str">
        <f t="array" ref="X124">IFERROR(IF(INDEX(AL성적Data!R:R,MATCH(1,(AL성적Data!A:A=DB!A124)*(AL성적Data!AC:AC="WA"),0))=0,"",INDEX(AL성적Data!R:R,MATCH(1,(AL성적Data!A:A=DB!A124)*(AL성적Data!AC:AC="WA"),0))),"")</f>
        <v>50등급</v>
      </c>
      <c r="Y124" s="137" t="str">
        <f t="array" ref="Y124">IFERROR(IF(INDEX(AL성적Data!S:S,MATCH(1,(AL성적Data!A:A=DB!A124)*(AL성적Data!AC:AC="WA"),0))=0,"",INDEX(AL성적Data!S:S,MATCH(1,(AL성적Data!A:A=DB!A124)*(AL성적Data!AC:AC="WA"),0))),"")</f>
        <v>400등급</v>
      </c>
      <c r="Z124" s="137"/>
      <c r="AA124" s="137"/>
      <c r="AB124" s="137"/>
      <c r="AC124" s="137"/>
      <c r="AD124" s="139"/>
      <c r="AE124" s="150" t="str">
        <f>IFERROR(HYPERLINK(AX124,AE$1),"")</f>
        <v/>
      </c>
      <c r="AF124" s="151" t="str">
        <f>IFERROR(HYPERLINK(AY124,AF$1),"")</f>
        <v/>
      </c>
      <c r="AG124" s="151" t="str">
        <f>IFERROR(HYPERLINK(AZ124,AG$1),"")</f>
        <v>성적서_역학</v>
      </c>
      <c r="AH124" s="135"/>
      <c r="AI124" s="135"/>
      <c r="AJ124" s="135"/>
      <c r="AK124" s="135"/>
      <c r="AL124" s="152"/>
      <c r="AM124" s="140" t="str">
        <f>IFERROR(IF(BG124="","",HYPERLINK(BG124,AM$1)),"")</f>
        <v>도면_단면dwg</v>
      </c>
      <c r="AN124" s="140" t="str">
        <f>IFERROR(IF(BH124="","",HYPERLINK(BH124,AN$1)),"")</f>
        <v/>
      </c>
      <c r="AO124" s="140" t="str">
        <f>IFERROR(IF(BI124="","",HYPERLINK(BI124,AO$1)),"")</f>
        <v/>
      </c>
      <c r="AP124" s="140" t="str">
        <f>IFERROR(IF(BJ124="","",HYPERLINK(BJ124,AP$1)),"")</f>
        <v/>
      </c>
      <c r="AQ124" s="140" t="str">
        <f>IFERROR(IF(BK124="","",HYPERLINK(BK124,AQ$1)),"")</f>
        <v/>
      </c>
      <c r="AR124" s="140" t="str">
        <f>IFERROR(IF(BL124="","",HYPERLINK(BL124,AR$1)),"")</f>
        <v/>
      </c>
      <c r="AS124" s="140" t="str">
        <f>IFERROR(IF(BM124="","",HYPERLINK(BM124,AS$1)),"")</f>
        <v/>
      </c>
      <c r="AT124" s="140" t="str">
        <f>IFERROR(IF(BN124="","",HYPERLINK(BN124,AT$1)),"")</f>
        <v/>
      </c>
      <c r="AU124" s="141" t="str">
        <f>IFERROR(IF(BO124="","",HYPERLINK(BO124,AU$1)),"")</f>
        <v/>
      </c>
      <c r="AV124" s="140" t="str">
        <f>IFERROR(IF(BP124="","",HYPERLINK(BP124,AV$1)),"")</f>
        <v/>
      </c>
      <c r="AX124" s="130" t="e">
        <f t="array" ref="AX124">INDEX(AL성적Data!AF:AF,MATCH(1,(AL성적Data!A:A=DB!A124)*(AL성적Data!AC:AC="TW"),0))</f>
        <v>#N/A</v>
      </c>
      <c r="AY124" s="130" t="e">
        <f t="array" ref="AY124">INDEX(AL성적Data!AF:AF,MATCH(1,(AL성적Data!A:A=DB!A124)*(AL성적Data!AC:AC="TA"),0))</f>
        <v>#N/A</v>
      </c>
      <c r="AZ124" s="130" t="str">
        <f t="array" ref="AZ124">INDEX(AL성적Data!AF:AF,MATCH(1,(AL성적Data!A:A=DB!A124)*(AL성적Data!AC:AC="WA"),0))</f>
        <v>http://www.lxhausys.co.kr/popup/rn/download/downloadPopup.jsp?from=alwindow&amp;uu=/upload/alwindow/data/WA-LC-W400-N7-T-644MGEM2A5.pdf</v>
      </c>
      <c r="BA124" s="130"/>
      <c r="BB124" s="130"/>
      <c r="BC124" s="130" t="e">
        <f>INDEX(AL성적Data!AF:AF,MATCH(1,(AL성적Data!A:A=DB!A124)*(AL성적Data!AC:AC="DA2"),0))</f>
        <v>#N/A</v>
      </c>
      <c r="BD124" s="130"/>
      <c r="BE124" s="130"/>
      <c r="BF124" s="130"/>
      <c r="BG124" s="135" t="str">
        <f>IF(VLOOKUP($C124,AL제품Data!$A$2:$AL$200,28,0)="","",VLOOKUP($C124,AL제품Data!$A$2:$AL$200,28,0))</f>
        <v>http://www.lxhausys.co.kr/popup/rn/download/downloadPopup.jsp?from=alwindow&amp;uu=/upload/alwindow/data/LC-W400-N7-T_SEC.dwg</v>
      </c>
      <c r="BH124" s="135"/>
      <c r="BI124" s="135" t="str">
        <f>IF(VLOOKUP($C124,AL제품Data!$A$2:$AL$100,30,0)="","",VLOOKUP($C124,AL제품Data!$A$2:$AL$100,30,0))</f>
        <v/>
      </c>
      <c r="BJ124" s="135"/>
      <c r="BK124" s="135"/>
      <c r="BL124" s="135"/>
      <c r="BM124" s="135"/>
      <c r="BN124" s="135"/>
      <c r="BO124" s="135" t="str">
        <f>IF(VLOOKUP($C124,AL제품Data!$A$2:$AL$100,36,0)="","",VLOOKUP($C124,AL제품Data!$A$2:$AL$100,36,0))</f>
        <v/>
      </c>
      <c r="BP124" s="135"/>
      <c r="BQ124" s="135" t="str">
        <f>IF(VLOOKUP($C124,AL제품Data!$A$2:$AL$100,38,0)="","",VLOOKUP($C124,AL제품Data!$A$2:$AL$100,38,0))</f>
        <v/>
      </c>
      <c r="BR124" s="130"/>
      <c r="BS124" s="130"/>
    </row>
    <row r="125" spans="1:71" s="112" customFormat="1" ht="20.25" customHeight="1" thickBot="1">
      <c r="A125" s="130" t="s">
        <v>1170</v>
      </c>
      <c r="B125" s="158" t="str">
        <f t="shared" si="0"/>
        <v>1</v>
      </c>
      <c r="C125" s="132" t="s">
        <v>1076</v>
      </c>
      <c r="D125" s="133" t="str">
        <f>VLOOKUP($C125,AL제품Data!$A$2:$K$117,2,0)</f>
        <v>AL-PVC</v>
      </c>
      <c r="E125" s="133" t="str">
        <f>VLOOKUP($C125,AL제품Data!$A$2:$K$300,3,0)</f>
        <v>실내면,발코니면</v>
      </c>
      <c r="F125" s="133" t="str">
        <f>VLOOKUP($C125,AL제품Data!$A$2:$K$300,4,0)</f>
        <v>Sliding(미서기)</v>
      </c>
      <c r="G125" s="133" t="str">
        <f>VLOOKUP($C125,AL제품Data!$A$2:$K$300,5,0)</f>
        <v>일반창</v>
      </c>
      <c r="H125" s="133" t="str">
        <f>VLOOKUP($C125,AL제품Data!$A$2:$K$300,6,0)</f>
        <v>LONCHEL W400 N7</v>
      </c>
      <c r="I125" s="133" t="str">
        <f>VLOOKUP($C125,AL제품Data!$A$2:$K$300,7,0)</f>
        <v>론첼 W400 N7</v>
      </c>
      <c r="J125" s="133" t="str">
        <f>VLOOKUP($C125,AL제품Data!$A$2:$K$300,8,0)</f>
        <v>이중창</v>
      </c>
      <c r="K125" s="133">
        <f>VLOOKUP($C125,AL제품Data!$A$2:$K$300,9,0)</f>
        <v>270</v>
      </c>
      <c r="L125" s="133" t="str">
        <f>VLOOKUP($C125,AL제품Data!$A$2:$K$300,10,0)</f>
        <v>입면분할가능</v>
      </c>
      <c r="M125" s="133" t="str">
        <f>VLOOKUP($C125,AL제품Data!$A$2:$K$300,11,0)</f>
        <v>특판전용</v>
      </c>
      <c r="N125" s="134" t="str">
        <f>IFERROR(VLOOKUP($C125,AL제품Data!$A$2:$K$117,12,0),"")</f>
        <v/>
      </c>
      <c r="O125" s="130" t="str">
        <f>IF(VLOOKUP($A125,AL성적Data!$A$2:$AB$309,7,0)=0,"",VLOOKUP($A125,AL성적Data!$A$2:$AB$309,7,0))</f>
        <v>22mm(5일반+12공기+5수퍼로이)</v>
      </c>
      <c r="P125" s="135" t="str">
        <f>IF(VLOOKUP($A125,AL성적Data!$A$2:$AB$309,8,0)=0,"",VLOOKUP($A125,AL성적Data!$A$2:$AB$309,8,0))</f>
        <v>27.76mm(5일반+0.76접합+5일반+12공기+5일반)</v>
      </c>
      <c r="Q125" s="135" t="str">
        <f>IF(VLOOKUP($A125,AL성적Data!$A$2:$AB$309,9,0)=0,"",VLOOKUP($A125,AL성적Data!$A$2:$AB$309,9,0))</f>
        <v>22mm(5일반+12공기+5수퍼로이)</v>
      </c>
      <c r="R125" s="136" t="str">
        <f>IF(VLOOKUP($A125,AL성적Data!$A$2:$AB$309,10,0)=0,"",VLOOKUP($A125,AL성적Data!$A$2:$AB$309,10,0))</f>
        <v/>
      </c>
      <c r="S125" s="137" t="str">
        <f t="array" ref="S125">IFERROR(INDEX(AL성적Data!K:K,MATCH(1,(AL성적Data!A:A=DB!A125)*(AL성적Data!AC:AC="TW"),0)),"")</f>
        <v>1등급</v>
      </c>
      <c r="T125" s="138">
        <f t="array" ref="T125">IFERROR(INDEX(AL성적Data!M:M,MATCH(1,(AL성적Data!A:A=DB!A125)*(AL성적Data!AC:AC="TW"),0)),"")</f>
        <v>0.97699999999999998</v>
      </c>
      <c r="U125" s="137">
        <f t="array" ref="U125">IFERROR(INDEX(AL성적Data!N:N,MATCH(1,(AL성적Data!A:A=DB!A125)*(AL성적Data!AC:AC="TW"),0)),"")</f>
        <v>0.84</v>
      </c>
      <c r="V125" s="137" t="str">
        <f t="array" ref="V125">IFERROR(INDEX(AL성적Data!O:O,MATCH(1,(AL성적Data!A:A=DB!A125)*(AL성적Data!AC:AC="TA"),0)),"")</f>
        <v/>
      </c>
      <c r="W125" s="137" t="str">
        <f t="array" ref="W125">IFERROR(IF(INDEX(AL성적Data!Q:Q,MATCH(1,(AL성적Data!A:A=DB!A125)*(AL성적Data!AC:AC="WA"),0))=0,"",INDEX(AL성적Data!Q:Q,MATCH(1,(AL성적Data!A:A=DB!A125)*(AL성적Data!AC:AC="WA"),0))),"")</f>
        <v/>
      </c>
      <c r="X125" s="137" t="str">
        <f t="array" ref="X125">IFERROR(IF(INDEX(AL성적Data!R:R,MATCH(1,(AL성적Data!A:A=DB!A125)*(AL성적Data!AC:AC="WA"),0))=0,"",INDEX(AL성적Data!R:R,MATCH(1,(AL성적Data!A:A=DB!A125)*(AL성적Data!AC:AC="WA"),0))),"")</f>
        <v/>
      </c>
      <c r="Y125" s="137" t="str">
        <f t="array" ref="Y125">IFERROR(IF(INDEX(AL성적Data!S:S,MATCH(1,(AL성적Data!A:A=DB!A125)*(AL성적Data!AC:AC="WA"),0))=0,"",INDEX(AL성적Data!S:S,MATCH(1,(AL성적Data!A:A=DB!A125)*(AL성적Data!AC:AC="WA"),0))),"")</f>
        <v/>
      </c>
      <c r="Z125" s="137"/>
      <c r="AA125" s="137"/>
      <c r="AB125" s="137"/>
      <c r="AC125" s="137"/>
      <c r="AD125" s="139"/>
      <c r="AE125" s="150" t="str">
        <f>IFERROR(HYPERLINK(AX125,AE$1),"")</f>
        <v>성적서_에너지</v>
      </c>
      <c r="AF125" s="151" t="str">
        <f>IFERROR(HYPERLINK(AY125,AF$1),"")</f>
        <v/>
      </c>
      <c r="AG125" s="151" t="str">
        <f>IFERROR(HYPERLINK(AZ125,AG$1),"")</f>
        <v/>
      </c>
      <c r="AH125" s="135"/>
      <c r="AI125" s="135"/>
      <c r="AJ125" s="135"/>
      <c r="AK125" s="135"/>
      <c r="AL125" s="152"/>
      <c r="AM125" s="140" t="str">
        <f>IFERROR(IF(BG125="","",HYPERLINK(BG125,AM$1)),"")</f>
        <v>도면_단면dwg</v>
      </c>
      <c r="AN125" s="140" t="str">
        <f>IFERROR(IF(BH125="","",HYPERLINK(BH125,AN$1)),"")</f>
        <v/>
      </c>
      <c r="AO125" s="140" t="str">
        <f>IFERROR(IF(BI125="","",HYPERLINK(BI125,AO$1)),"")</f>
        <v/>
      </c>
      <c r="AP125" s="140" t="str">
        <f>IFERROR(IF(BJ125="","",HYPERLINK(BJ125,AP$1)),"")</f>
        <v/>
      </c>
      <c r="AQ125" s="140" t="str">
        <f>IFERROR(IF(BK125="","",HYPERLINK(BK125,AQ$1)),"")</f>
        <v/>
      </c>
      <c r="AR125" s="140" t="str">
        <f>IFERROR(IF(BL125="","",HYPERLINK(BL125,AR$1)),"")</f>
        <v/>
      </c>
      <c r="AS125" s="140" t="str">
        <f>IFERROR(IF(BM125="","",HYPERLINK(BM125,AS$1)),"")</f>
        <v/>
      </c>
      <c r="AT125" s="140" t="str">
        <f>IFERROR(IF(BN125="","",HYPERLINK(BN125,AT$1)),"")</f>
        <v/>
      </c>
      <c r="AU125" s="141" t="str">
        <f>IFERROR(IF(BO125="","",HYPERLINK(BO125,AU$1)),"")</f>
        <v/>
      </c>
      <c r="AV125" s="140" t="str">
        <f>IFERROR(IF(BP125="","",HYPERLINK(BP125,AV$1)),"")</f>
        <v/>
      </c>
      <c r="AX125" s="130" t="str">
        <f t="array" ref="AX125">INDEX(AL성적Data!AF:AF,MATCH(1,(AL성적Data!A:A=DB!A125)*(AL성적Data!AC:AC="TW"),0))</f>
        <v>http://www.lxhausys.co.kr/popup/rn/download/downloadPopup.jsp?from=alwindow&amp;uu=/upload/alwindow/data/TW-LC-W400-N7-T-622GEMG2A5.pdf</v>
      </c>
      <c r="AY125" s="130" t="e">
        <f t="array" ref="AY125">INDEX(AL성적Data!AF:AF,MATCH(1,(AL성적Data!A:A=DB!A125)*(AL성적Data!AC:AC="TA"),0))</f>
        <v>#N/A</v>
      </c>
      <c r="AZ125" s="130" t="e">
        <f t="array" ref="AZ125">INDEX(AL성적Data!AF:AF,MATCH(1,(AL성적Data!A:A=DB!A125)*(AL성적Data!AC:AC="WA"),0))</f>
        <v>#N/A</v>
      </c>
      <c r="BA125" s="130"/>
      <c r="BB125" s="130"/>
      <c r="BC125" s="130" t="e">
        <f>INDEX(AL성적Data!AF:AF,MATCH(1,(AL성적Data!A:A=DB!A125)*(AL성적Data!AC:AC="DA2"),0))</f>
        <v>#N/A</v>
      </c>
      <c r="BD125" s="130"/>
      <c r="BE125" s="130"/>
      <c r="BF125" s="130"/>
      <c r="BG125" s="135" t="str">
        <f>IF(VLOOKUP($C125,AL제품Data!$A$2:$AL$200,28,0)="","",VLOOKUP($C125,AL제품Data!$A$2:$AL$200,28,0))</f>
        <v>http://www.lxhausys.co.kr/popup/rn/download/downloadPopup.jsp?from=alwindow&amp;uu=/upload/alwindow/data/LC-W400-N7-T_SEC.dwg</v>
      </c>
      <c r="BH125" s="135"/>
      <c r="BI125" s="135" t="str">
        <f>IF(VLOOKUP($C125,AL제품Data!$A$2:$AL$100,30,0)="","",VLOOKUP($C125,AL제품Data!$A$2:$AL$100,30,0))</f>
        <v/>
      </c>
      <c r="BJ125" s="135"/>
      <c r="BK125" s="135"/>
      <c r="BL125" s="135"/>
      <c r="BM125" s="135"/>
      <c r="BN125" s="135"/>
      <c r="BO125" s="135" t="str">
        <f>IF(VLOOKUP($C125,AL제품Data!$A$2:$AL$100,36,0)="","",VLOOKUP($C125,AL제품Data!$A$2:$AL$100,36,0))</f>
        <v/>
      </c>
      <c r="BP125" s="135"/>
      <c r="BQ125" s="135" t="str">
        <f>IF(VLOOKUP($C125,AL제품Data!$A$2:$AL$100,38,0)="","",VLOOKUP($C125,AL제품Data!$A$2:$AL$100,38,0))</f>
        <v/>
      </c>
      <c r="BR125" s="130"/>
      <c r="BS125" s="130"/>
    </row>
    <row r="126" spans="1:71" s="112" customFormat="1" ht="20.25" customHeight="1" thickBot="1">
      <c r="A126" s="130" t="s">
        <v>1184</v>
      </c>
      <c r="B126" s="158" t="str">
        <f t="shared" si="0"/>
        <v>1</v>
      </c>
      <c r="C126" s="132" t="s">
        <v>1171</v>
      </c>
      <c r="D126" s="133" t="str">
        <f>VLOOKUP($C126,AL제품Data!$A$2:$K$117,2,0)</f>
        <v>AL-PVC</v>
      </c>
      <c r="E126" s="133" t="str">
        <f>VLOOKUP($C126,AL제품Data!$A$2:$K$300,3,0)</f>
        <v>실내면,발코니면</v>
      </c>
      <c r="F126" s="133" t="str">
        <f>VLOOKUP($C126,AL제품Data!$A$2:$K$300,4,0)</f>
        <v>Lift &amp; Slide(기능성미서기)</v>
      </c>
      <c r="G126" s="133" t="str">
        <f>VLOOKUP($C126,AL제품Data!$A$2:$K$300,5,0)</f>
        <v>시스템창</v>
      </c>
      <c r="H126" s="133" t="str">
        <f>VLOOKUP($C126,AL제품Data!$A$2:$K$300,6,0)</f>
        <v>LONCHEL W400 N5</v>
      </c>
      <c r="I126" s="133" t="str">
        <f>VLOOKUP($C126,AL제품Data!$A$2:$K$300,7,0)</f>
        <v>론첼 W400 N5</v>
      </c>
      <c r="J126" s="133" t="str">
        <f>VLOOKUP($C126,AL제품Data!$A$2:$K$300,8,0)</f>
        <v>LS단창</v>
      </c>
      <c r="K126" s="133">
        <f>VLOOKUP($C126,AL제품Data!$A$2:$K$300,9,0)</f>
        <v>152</v>
      </c>
      <c r="L126" s="133" t="str">
        <f>VLOOKUP($C126,AL제품Data!$A$2:$K$300,10,0)</f>
        <v>FULL창</v>
      </c>
      <c r="M126" s="133" t="str">
        <f>VLOOKUP($C126,AL제품Data!$A$2:$K$300,11,0)</f>
        <v>특판전용</v>
      </c>
      <c r="N126" s="134" t="str">
        <f>IFERROR(VLOOKUP($C126,AL제품Data!$A$2:$K$117,12,0),"")</f>
        <v/>
      </c>
      <c r="O126" s="130" t="str">
        <f>IF(VLOOKUP($A126,AL성적Data!$A$2:$AB$309,7,0)=0,"",VLOOKUP($A126,AL성적Data!$A$2:$AB$309,7,0))</f>
        <v>30.5mm(5울트라더블로이+10크립톤+0.5필름+10크립톤+5수퍼로이)</v>
      </c>
      <c r="P126" s="135" t="str">
        <f>IF(VLOOKUP($A126,AL성적Data!$A$2:$AB$309,8,0)=0,"",VLOOKUP($A126,AL성적Data!$A$2:$AB$309,8,0))</f>
        <v/>
      </c>
      <c r="Q126" s="135" t="str">
        <f>IF(VLOOKUP($A126,AL성적Data!$A$2:$AB$309,9,0)=0,"",VLOOKUP($A126,AL성적Data!$A$2:$AB$309,9,0))</f>
        <v/>
      </c>
      <c r="R126" s="136" t="str">
        <f>IF(VLOOKUP($A126,AL성적Data!$A$2:$AB$309,10,0)=0,"",VLOOKUP($A126,AL성적Data!$A$2:$AB$309,10,0))</f>
        <v/>
      </c>
      <c r="S126" s="137" t="str">
        <f t="array" ref="S126">IFERROR(INDEX(AL성적Data!K:K,MATCH(1,(AL성적Data!A:A=DB!A126)*(AL성적Data!AC:AC="TW"),0)),"")</f>
        <v/>
      </c>
      <c r="T126" s="138" t="str">
        <f t="array" ref="T126">IFERROR(INDEX(AL성적Data!M:M,MATCH(1,(AL성적Data!A:A=DB!A126)*(AL성적Data!AC:AC="TW"),0)),"")</f>
        <v/>
      </c>
      <c r="U126" s="137" t="str">
        <f t="array" ref="U126">IFERROR(INDEX(AL성적Data!N:N,MATCH(1,(AL성적Data!A:A=DB!A126)*(AL성적Data!AC:AC="TW"),0)),"")</f>
        <v/>
      </c>
      <c r="V126" s="137">
        <f t="array" ref="V126">IFERROR(INDEX(AL성적Data!O:O,MATCH(1,(AL성적Data!A:A=DB!A126)*(AL성적Data!AC:AC="TA"),0)),"")</f>
        <v>1.1359999999999999</v>
      </c>
      <c r="W126" s="137" t="str">
        <f t="array" ref="W126">IFERROR(IF(INDEX(AL성적Data!Q:Q,MATCH(1,(AL성적Data!A:A=DB!A126)*(AL성적Data!AC:AC="WA"),0))=0,"",INDEX(AL성적Data!Q:Q,MATCH(1,(AL성적Data!A:A=DB!A126)*(AL성적Data!AC:AC="WA"),0))),"")</f>
        <v/>
      </c>
      <c r="X126" s="137" t="str">
        <f t="array" ref="X126">IFERROR(IF(INDEX(AL성적Data!R:R,MATCH(1,(AL성적Data!A:A=DB!A126)*(AL성적Data!AC:AC="WA"),0))=0,"",INDEX(AL성적Data!R:R,MATCH(1,(AL성적Data!A:A=DB!A126)*(AL성적Data!AC:AC="WA"),0))),"")</f>
        <v/>
      </c>
      <c r="Y126" s="137" t="str">
        <f t="array" ref="Y126">IFERROR(IF(INDEX(AL성적Data!S:S,MATCH(1,(AL성적Data!A:A=DB!A126)*(AL성적Data!AC:AC="WA"),0))=0,"",INDEX(AL성적Data!S:S,MATCH(1,(AL성적Data!A:A=DB!A126)*(AL성적Data!AC:AC="WA"),0))),"")</f>
        <v/>
      </c>
      <c r="Z126" s="137"/>
      <c r="AA126" s="137"/>
      <c r="AB126" s="137"/>
      <c r="AC126" s="137"/>
      <c r="AD126" s="139"/>
      <c r="AE126" s="150" t="str">
        <f>IFERROR(HYPERLINK(AX126,AE$1),"")</f>
        <v/>
      </c>
      <c r="AF126" s="151" t="str">
        <f>IFERROR(HYPERLINK(AY126,AF$1),"")</f>
        <v>성적서_단열</v>
      </c>
      <c r="AG126" s="151" t="str">
        <f>IFERROR(HYPERLINK(AZ126,AG$1),"")</f>
        <v/>
      </c>
      <c r="AH126" s="135"/>
      <c r="AI126" s="135"/>
      <c r="AJ126" s="135"/>
      <c r="AK126" s="135"/>
      <c r="AL126" s="152"/>
      <c r="AM126" s="140" t="str">
        <f>IFERROR(IF(BG126="","",HYPERLINK(BG126,AM$1)),"")</f>
        <v>도면_단면dwg</v>
      </c>
      <c r="AN126" s="140" t="str">
        <f>IFERROR(IF(BH126="","",HYPERLINK(BH126,AN$1)),"")</f>
        <v/>
      </c>
      <c r="AO126" s="140" t="str">
        <f>IFERROR(IF(BI126="","",HYPERLINK(BI126,AO$1)),"")</f>
        <v/>
      </c>
      <c r="AP126" s="140" t="str">
        <f>IFERROR(IF(BJ126="","",HYPERLINK(BJ126,AP$1)),"")</f>
        <v/>
      </c>
      <c r="AQ126" s="140" t="str">
        <f>IFERROR(IF(BK126="","",HYPERLINK(BK126,AQ$1)),"")</f>
        <v/>
      </c>
      <c r="AR126" s="140" t="str">
        <f>IFERROR(IF(BL126="","",HYPERLINK(BL126,AR$1)),"")</f>
        <v/>
      </c>
      <c r="AS126" s="140" t="str">
        <f>IFERROR(IF(BM126="","",HYPERLINK(BM126,AS$1)),"")</f>
        <v/>
      </c>
      <c r="AT126" s="140" t="str">
        <f>IFERROR(IF(BN126="","",HYPERLINK(BN126,AT$1)),"")</f>
        <v/>
      </c>
      <c r="AU126" s="141" t="str">
        <f>IFERROR(IF(BO126="","",HYPERLINK(BO126,AU$1)),"")</f>
        <v/>
      </c>
      <c r="AV126" s="140" t="str">
        <f>IFERROR(IF(BP126="","",HYPERLINK(BP126,AV$1)),"")</f>
        <v/>
      </c>
      <c r="AX126" s="130" t="e">
        <f t="array" ref="AX126">INDEX(AL성적Data!AF:AF,MATCH(1,(AL성적Data!A:A=DB!A126)*(AL성적Data!AC:AC="TW"),0))</f>
        <v>#N/A</v>
      </c>
      <c r="AY126" s="130" t="str">
        <f t="array" ref="AY126">INDEX(AL성적Data!AF:AF,MATCH(1,(AL성적Data!A:A=DB!A126)*(AL성적Data!AC:AC="TA"),0))</f>
        <v>http://www.lxhausys.co.kr/popup/rn/download/downloadPopup.jsp?from=alwindow&amp;uu=/upload/alwindow/data/TA-LC-W400-N5-230FFDE1K5.pdf</v>
      </c>
      <c r="AZ126" s="130" t="e">
        <f t="array" ref="AZ126">INDEX(AL성적Data!AF:AF,MATCH(1,(AL성적Data!A:A=DB!A126)*(AL성적Data!AC:AC="WA"),0))</f>
        <v>#N/A</v>
      </c>
      <c r="BA126" s="130"/>
      <c r="BB126" s="130"/>
      <c r="BC126" s="130" t="e">
        <f>INDEX(AL성적Data!AF:AF,MATCH(1,(AL성적Data!A:A=DB!A126)*(AL성적Data!AC:AC="DA2"),0))</f>
        <v>#N/A</v>
      </c>
      <c r="BD126" s="130"/>
      <c r="BE126" s="130"/>
      <c r="BF126" s="130"/>
      <c r="BG126" s="135" t="str">
        <f>IF(VLOOKUP($C126,AL제품Data!$A$2:$AL$200,28,0)="","",VLOOKUP($C126,AL제품Data!$A$2:$AL$200,28,0))</f>
        <v>http://www.lxhausys.co.kr/popup/rn/download/downloadPopup.jsp?from=alwindow&amp;uu=/upload/alwindow/data/LC-W400-N5_SEC.dwg</v>
      </c>
      <c r="BH126" s="135"/>
      <c r="BI126" s="135" t="str">
        <f>IF(VLOOKUP($C126,AL제품Data!$A$2:$AL$100,30,0)="","",VLOOKUP($C126,AL제품Data!$A$2:$AL$100,30,0))</f>
        <v/>
      </c>
      <c r="BJ126" s="135"/>
      <c r="BK126" s="135"/>
      <c r="BL126" s="135"/>
      <c r="BM126" s="135"/>
      <c r="BN126" s="135"/>
      <c r="BO126" s="135" t="str">
        <f>IF(VLOOKUP($C126,AL제품Data!$A$2:$AL$100,36,0)="","",VLOOKUP($C126,AL제품Data!$A$2:$AL$100,36,0))</f>
        <v/>
      </c>
      <c r="BP126" s="135"/>
      <c r="BQ126" s="135" t="str">
        <f>IF(VLOOKUP($C126,AL제품Data!$A$2:$AL$100,38,0)="","",VLOOKUP($C126,AL제품Data!$A$2:$AL$100,38,0))</f>
        <v/>
      </c>
      <c r="BR126" s="130"/>
      <c r="BS126" s="130"/>
    </row>
    <row r="127" spans="1:71" s="112" customFormat="1" ht="20.25" customHeight="1" thickBot="1">
      <c r="A127" s="130" t="s">
        <v>1191</v>
      </c>
      <c r="B127" s="158" t="str">
        <f t="shared" si="0"/>
        <v>1</v>
      </c>
      <c r="C127" s="132" t="s">
        <v>1171</v>
      </c>
      <c r="D127" s="133" t="str">
        <f>VLOOKUP($C127,AL제품Data!$A$2:$K$117,2,0)</f>
        <v>AL-PVC</v>
      </c>
      <c r="E127" s="133" t="str">
        <f>VLOOKUP($C127,AL제품Data!$A$2:$K$300,3,0)</f>
        <v>실내면,발코니면</v>
      </c>
      <c r="F127" s="133" t="str">
        <f>VLOOKUP($C127,AL제품Data!$A$2:$K$300,4,0)</f>
        <v>Lift &amp; Slide(기능성미서기)</v>
      </c>
      <c r="G127" s="133" t="str">
        <f>VLOOKUP($C127,AL제품Data!$A$2:$K$300,5,0)</f>
        <v>시스템창</v>
      </c>
      <c r="H127" s="133" t="str">
        <f>VLOOKUP($C127,AL제품Data!$A$2:$K$300,6,0)</f>
        <v>LONCHEL W400 N5</v>
      </c>
      <c r="I127" s="133" t="str">
        <f>VLOOKUP($C127,AL제품Data!$A$2:$K$300,7,0)</f>
        <v>론첼 W400 N5</v>
      </c>
      <c r="J127" s="133" t="str">
        <f>VLOOKUP($C127,AL제품Data!$A$2:$K$300,8,0)</f>
        <v>LS단창</v>
      </c>
      <c r="K127" s="133">
        <f>VLOOKUP($C127,AL제품Data!$A$2:$K$300,9,0)</f>
        <v>152</v>
      </c>
      <c r="L127" s="133" t="str">
        <f>VLOOKUP($C127,AL제품Data!$A$2:$K$300,10,0)</f>
        <v>FULL창</v>
      </c>
      <c r="M127" s="133" t="str">
        <f>VLOOKUP($C127,AL제품Data!$A$2:$K$300,11,0)</f>
        <v>특판전용</v>
      </c>
      <c r="N127" s="134" t="str">
        <f>IFERROR(VLOOKUP($C127,AL제품Data!$A$2:$K$117,12,0),"")</f>
        <v/>
      </c>
      <c r="O127" s="130" t="str">
        <f>IF(VLOOKUP($A127,AL성적Data!$A$2:$AB$309,7,0)=0,"",VLOOKUP($A127,AL성적Data!$A$2:$AB$309,7,0))</f>
        <v>27.76mm(5일반+0.76접합+5일반+12공기+5수퍼로이)</v>
      </c>
      <c r="P127" s="135" t="str">
        <f>IF(VLOOKUP($A127,AL성적Data!$A$2:$AB$309,8,0)=0,"",VLOOKUP($A127,AL성적Data!$A$2:$AB$309,8,0))</f>
        <v/>
      </c>
      <c r="Q127" s="135" t="str">
        <f>IF(VLOOKUP($A127,AL성적Data!$A$2:$AB$309,9,0)=0,"",VLOOKUP($A127,AL성적Data!$A$2:$AB$309,9,0))</f>
        <v/>
      </c>
      <c r="R127" s="136" t="str">
        <f>IF(VLOOKUP($A127,AL성적Data!$A$2:$AB$309,10,0)=0,"",VLOOKUP($A127,AL성적Data!$A$2:$AB$309,10,0))</f>
        <v/>
      </c>
      <c r="S127" s="137" t="str">
        <f t="array" ref="S127">IFERROR(INDEX(AL성적Data!K:K,MATCH(1,(AL성적Data!A:A=DB!A127)*(AL성적Data!AC:AC="TW"),0)),"")</f>
        <v>3등급</v>
      </c>
      <c r="T127" s="138">
        <f t="array" ref="T127">IFERROR(INDEX(AL성적Data!M:M,MATCH(1,(AL성적Data!A:A=DB!A127)*(AL성적Data!AC:AC="TW"),0)),"")</f>
        <v>2.0790000000000002</v>
      </c>
      <c r="U127" s="137">
        <f t="array" ref="U127">IFERROR(INDEX(AL성적Data!N:N,MATCH(1,(AL성적Data!A:A=DB!A127)*(AL성적Data!AC:AC="TW"),0)),"")</f>
        <v>1.28</v>
      </c>
      <c r="V127" s="137" t="str">
        <f t="array" ref="V127">IFERROR(INDEX(AL성적Data!O:O,MATCH(1,(AL성적Data!A:A=DB!A127)*(AL성적Data!AC:AC="TA"),0)),"")</f>
        <v/>
      </c>
      <c r="W127" s="137" t="str">
        <f t="array" ref="W127">IFERROR(IF(INDEX(AL성적Data!Q:Q,MATCH(1,(AL성적Data!A:A=DB!A127)*(AL성적Data!AC:AC="WA"),0))=0,"",INDEX(AL성적Data!Q:Q,MATCH(1,(AL성적Data!A:A=DB!A127)*(AL성적Data!AC:AC="WA"),0))),"")</f>
        <v/>
      </c>
      <c r="X127" s="137" t="str">
        <f t="array" ref="X127">IFERROR(IF(INDEX(AL성적Data!R:R,MATCH(1,(AL성적Data!A:A=DB!A127)*(AL성적Data!AC:AC="WA"),0))=0,"",INDEX(AL성적Data!R:R,MATCH(1,(AL성적Data!A:A=DB!A127)*(AL성적Data!AC:AC="WA"),0))),"")</f>
        <v/>
      </c>
      <c r="Y127" s="137" t="str">
        <f t="array" ref="Y127">IFERROR(IF(INDEX(AL성적Data!S:S,MATCH(1,(AL성적Data!A:A=DB!A127)*(AL성적Data!AC:AC="WA"),0))=0,"",INDEX(AL성적Data!S:S,MATCH(1,(AL성적Data!A:A=DB!A127)*(AL성적Data!AC:AC="WA"),0))),"")</f>
        <v/>
      </c>
      <c r="Z127" s="137"/>
      <c r="AA127" s="137"/>
      <c r="AB127" s="137"/>
      <c r="AC127" s="137"/>
      <c r="AD127" s="139"/>
      <c r="AE127" s="150" t="str">
        <f>IFERROR(HYPERLINK(AX127,AE$1),"")</f>
        <v>성적서_에너지</v>
      </c>
      <c r="AF127" s="151" t="str">
        <f>IFERROR(HYPERLINK(AY127,AF$1),"")</f>
        <v/>
      </c>
      <c r="AG127" s="151" t="str">
        <f>IFERROR(HYPERLINK(AZ127,AG$1),"")</f>
        <v/>
      </c>
      <c r="AH127" s="135"/>
      <c r="AI127" s="135"/>
      <c r="AJ127" s="135"/>
      <c r="AK127" s="135"/>
      <c r="AL127" s="152"/>
      <c r="AM127" s="140" t="str">
        <f>IFERROR(IF(BG127="","",HYPERLINK(BG127,AM$1)),"")</f>
        <v>도면_단면dwg</v>
      </c>
      <c r="AN127" s="140" t="str">
        <f>IFERROR(IF(BH127="","",HYPERLINK(BH127,AN$1)),"")</f>
        <v/>
      </c>
      <c r="AO127" s="140" t="str">
        <f>IFERROR(IF(BI127="","",HYPERLINK(BI127,AO$1)),"")</f>
        <v/>
      </c>
      <c r="AP127" s="140" t="str">
        <f>IFERROR(IF(BJ127="","",HYPERLINK(BJ127,AP$1)),"")</f>
        <v/>
      </c>
      <c r="AQ127" s="140" t="str">
        <f>IFERROR(IF(BK127="","",HYPERLINK(BK127,AQ$1)),"")</f>
        <v/>
      </c>
      <c r="AR127" s="140" t="str">
        <f>IFERROR(IF(BL127="","",HYPERLINK(BL127,AR$1)),"")</f>
        <v/>
      </c>
      <c r="AS127" s="140" t="str">
        <f>IFERROR(IF(BM127="","",HYPERLINK(BM127,AS$1)),"")</f>
        <v/>
      </c>
      <c r="AT127" s="140" t="str">
        <f>IFERROR(IF(BN127="","",HYPERLINK(BN127,AT$1)),"")</f>
        <v/>
      </c>
      <c r="AU127" s="141" t="str">
        <f>IFERROR(IF(BO127="","",HYPERLINK(BO127,AU$1)),"")</f>
        <v/>
      </c>
      <c r="AV127" s="140" t="str">
        <f>IFERROR(IF(BP127="","",HYPERLINK(BP127,AV$1)),"")</f>
        <v/>
      </c>
      <c r="AX127" s="130" t="str">
        <f t="array" ref="AX127">INDEX(AL성적Data!AF:AF,MATCH(1,(AL성적Data!A:A=DB!A127)*(AL성적Data!AC:AC="TW"),0))</f>
        <v>http://www.lxhausys.co.kr/popup/rn/download/downloadPopup.jsp?from=alwindow&amp;uu=/upload/alwindow/data/TW-LC-W400-N5-227FFMS1A5.pdf</v>
      </c>
      <c r="AY127" s="130" t="e">
        <f t="array" ref="AY127">INDEX(AL성적Data!AF:AF,MATCH(1,(AL성적Data!A:A=DB!A127)*(AL성적Data!AC:AC="TA"),0))</f>
        <v>#N/A</v>
      </c>
      <c r="AZ127" s="130" t="e">
        <f t="array" ref="AZ127">INDEX(AL성적Data!AF:AF,MATCH(1,(AL성적Data!A:A=DB!A127)*(AL성적Data!AC:AC="WA"),0))</f>
        <v>#N/A</v>
      </c>
      <c r="BA127" s="130"/>
      <c r="BB127" s="130"/>
      <c r="BC127" s="130" t="e">
        <f>INDEX(AL성적Data!AF:AF,MATCH(1,(AL성적Data!A:A=DB!A127)*(AL성적Data!AC:AC="DA2"),0))</f>
        <v>#N/A</v>
      </c>
      <c r="BD127" s="130"/>
      <c r="BE127" s="130"/>
      <c r="BF127" s="130"/>
      <c r="BG127" s="135" t="str">
        <f>IF(VLOOKUP($C127,AL제품Data!$A$2:$AL$200,28,0)="","",VLOOKUP($C127,AL제품Data!$A$2:$AL$200,28,0))</f>
        <v>http://www.lxhausys.co.kr/popup/rn/download/downloadPopup.jsp?from=alwindow&amp;uu=/upload/alwindow/data/LC-W400-N5_SEC.dwg</v>
      </c>
      <c r="BH127" s="135"/>
      <c r="BI127" s="135" t="str">
        <f>IF(VLOOKUP($C127,AL제품Data!$A$2:$AL$100,30,0)="","",VLOOKUP($C127,AL제품Data!$A$2:$AL$100,30,0))</f>
        <v/>
      </c>
      <c r="BJ127" s="135"/>
      <c r="BK127" s="135"/>
      <c r="BL127" s="135"/>
      <c r="BM127" s="135"/>
      <c r="BN127" s="135"/>
      <c r="BO127" s="135" t="str">
        <f>IF(VLOOKUP($C127,AL제품Data!$A$2:$AL$100,36,0)="","",VLOOKUP($C127,AL제품Data!$A$2:$AL$100,36,0))</f>
        <v/>
      </c>
      <c r="BP127" s="135"/>
      <c r="BQ127" s="135" t="str">
        <f>IF(VLOOKUP($C127,AL제품Data!$A$2:$AL$100,38,0)="","",VLOOKUP($C127,AL제품Data!$A$2:$AL$100,38,0))</f>
        <v/>
      </c>
      <c r="BR127" s="130"/>
      <c r="BS127" s="130"/>
    </row>
    <row r="128" spans="1:71" s="112" customFormat="1" ht="20.25" customHeight="1" thickBot="1">
      <c r="A128" s="130" t="s">
        <v>1192</v>
      </c>
      <c r="B128" s="158" t="str">
        <f t="shared" si="0"/>
        <v>2</v>
      </c>
      <c r="C128" s="132" t="s">
        <v>1171</v>
      </c>
      <c r="D128" s="133" t="str">
        <f>VLOOKUP($C128,AL제품Data!$A$2:$K$117,2,0)</f>
        <v>AL-PVC</v>
      </c>
      <c r="E128" s="133" t="str">
        <f>VLOOKUP($C128,AL제품Data!$A$2:$K$300,3,0)</f>
        <v>실내면,발코니면</v>
      </c>
      <c r="F128" s="133" t="str">
        <f>VLOOKUP($C128,AL제품Data!$A$2:$K$300,4,0)</f>
        <v>Lift &amp; Slide(기능성미서기)</v>
      </c>
      <c r="G128" s="133" t="str">
        <f>VLOOKUP($C128,AL제품Data!$A$2:$K$300,5,0)</f>
        <v>시스템창</v>
      </c>
      <c r="H128" s="133" t="str">
        <f>VLOOKUP($C128,AL제품Data!$A$2:$K$300,6,0)</f>
        <v>LONCHEL W400 N5</v>
      </c>
      <c r="I128" s="133" t="str">
        <f>VLOOKUP($C128,AL제품Data!$A$2:$K$300,7,0)</f>
        <v>론첼 W400 N5</v>
      </c>
      <c r="J128" s="133" t="str">
        <f>VLOOKUP($C128,AL제품Data!$A$2:$K$300,8,0)</f>
        <v>LS단창</v>
      </c>
      <c r="K128" s="133">
        <f>VLOOKUP($C128,AL제품Data!$A$2:$K$300,9,0)</f>
        <v>152</v>
      </c>
      <c r="L128" s="133" t="str">
        <f>VLOOKUP($C128,AL제품Data!$A$2:$K$300,10,0)</f>
        <v>FULL창</v>
      </c>
      <c r="M128" s="133" t="str">
        <f>VLOOKUP($C128,AL제품Data!$A$2:$K$300,11,0)</f>
        <v>특판전용</v>
      </c>
      <c r="N128" s="134" t="str">
        <f>IFERROR(VLOOKUP($C128,AL제품Data!$A$2:$K$117,12,0),"")</f>
        <v/>
      </c>
      <c r="O128" s="130" t="str">
        <f>IF(VLOOKUP($A128,AL성적Data!$A$2:$AB$309,7,0)=0,"",VLOOKUP($A128,AL성적Data!$A$2:$AB$309,7,0))</f>
        <v>27.76mm(5일반+0.76접합+5일반+12공기+5수퍼로이)</v>
      </c>
      <c r="P128" s="135" t="str">
        <f>IF(VLOOKUP($A128,AL성적Data!$A$2:$AB$309,8,0)=0,"",VLOOKUP($A128,AL성적Data!$A$2:$AB$309,8,0))</f>
        <v/>
      </c>
      <c r="Q128" s="135" t="str">
        <f>IF(VLOOKUP($A128,AL성적Data!$A$2:$AB$309,9,0)=0,"",VLOOKUP($A128,AL성적Data!$A$2:$AB$309,9,0))</f>
        <v/>
      </c>
      <c r="R128" s="136" t="str">
        <f>IF(VLOOKUP($A128,AL성적Data!$A$2:$AB$309,10,0)=0,"",VLOOKUP($A128,AL성적Data!$A$2:$AB$309,10,0))</f>
        <v/>
      </c>
      <c r="S128" s="137" t="str">
        <f t="array" ref="S128">IFERROR(INDEX(AL성적Data!K:K,MATCH(1,(AL성적Data!A:A=DB!A128)*(AL성적Data!AC:AC="TW"),0)),"")</f>
        <v/>
      </c>
      <c r="T128" s="138" t="str">
        <f t="array" ref="T128">IFERROR(INDEX(AL성적Data!M:M,MATCH(1,(AL성적Data!A:A=DB!A128)*(AL성적Data!AC:AC="TW"),0)),"")</f>
        <v/>
      </c>
      <c r="U128" s="137" t="str">
        <f t="array" ref="U128">IFERROR(INDEX(AL성적Data!N:N,MATCH(1,(AL성적Data!A:A=DB!A128)*(AL성적Data!AC:AC="TW"),0)),"")</f>
        <v/>
      </c>
      <c r="V128" s="137" t="str">
        <f t="array" ref="V128">IFERROR(INDEX(AL성적Data!O:O,MATCH(1,(AL성적Data!A:A=DB!A128)*(AL성적Data!AC:AC="TA"),0)),"")</f>
        <v/>
      </c>
      <c r="W128" s="137" t="str">
        <f t="array" ref="W128">IFERROR(IF(INDEX(AL성적Data!Q:Q,MATCH(1,(AL성적Data!A:A=DB!A128)*(AL성적Data!AC:AC="WA"),0))=0,"",INDEX(AL성적Data!Q:Q,MATCH(1,(AL성적Data!A:A=DB!A128)*(AL성적Data!AC:AC="WA"),0))),"")</f>
        <v/>
      </c>
      <c r="X128" s="137" t="str">
        <f t="array" ref="X128">IFERROR(IF(INDEX(AL성적Data!R:R,MATCH(1,(AL성적Data!A:A=DB!A128)*(AL성적Data!AC:AC="WA"),0))=0,"",INDEX(AL성적Data!R:R,MATCH(1,(AL성적Data!A:A=DB!A128)*(AL성적Data!AC:AC="WA"),0))),"")</f>
        <v>25등급</v>
      </c>
      <c r="Y128" s="137" t="str">
        <f t="array" ref="Y128">IFERROR(IF(INDEX(AL성적Data!S:S,MATCH(1,(AL성적Data!A:A=DB!A128)*(AL성적Data!AC:AC="WA"),0))=0,"",INDEX(AL성적Data!S:S,MATCH(1,(AL성적Data!A:A=DB!A128)*(AL성적Data!AC:AC="WA"),0))),"")</f>
        <v>280등급</v>
      </c>
      <c r="Z128" s="137"/>
      <c r="AA128" s="137"/>
      <c r="AB128" s="137"/>
      <c r="AC128" s="137"/>
      <c r="AD128" s="139"/>
      <c r="AE128" s="150" t="str">
        <f>IFERROR(HYPERLINK(AX128,AE$1),"")</f>
        <v/>
      </c>
      <c r="AF128" s="151" t="str">
        <f>IFERROR(HYPERLINK(AY128,AF$1),"")</f>
        <v/>
      </c>
      <c r="AG128" s="151" t="str">
        <f>IFERROR(HYPERLINK(AZ128,AG$1),"")</f>
        <v>성적서_역학</v>
      </c>
      <c r="AH128" s="135"/>
      <c r="AI128" s="135"/>
      <c r="AJ128" s="135"/>
      <c r="AK128" s="135"/>
      <c r="AL128" s="152"/>
      <c r="AM128" s="140" t="str">
        <f>IFERROR(IF(BG128="","",HYPERLINK(BG128,AM$1)),"")</f>
        <v>도면_단면dwg</v>
      </c>
      <c r="AN128" s="140" t="str">
        <f>IFERROR(IF(BH128="","",HYPERLINK(BH128,AN$1)),"")</f>
        <v/>
      </c>
      <c r="AO128" s="140" t="str">
        <f>IFERROR(IF(BI128="","",HYPERLINK(BI128,AO$1)),"")</f>
        <v/>
      </c>
      <c r="AP128" s="140" t="str">
        <f>IFERROR(IF(BJ128="","",HYPERLINK(BJ128,AP$1)),"")</f>
        <v/>
      </c>
      <c r="AQ128" s="140" t="str">
        <f>IFERROR(IF(BK128="","",HYPERLINK(BK128,AQ$1)),"")</f>
        <v/>
      </c>
      <c r="AR128" s="140" t="str">
        <f>IFERROR(IF(BL128="","",HYPERLINK(BL128,AR$1)),"")</f>
        <v/>
      </c>
      <c r="AS128" s="140" t="str">
        <f>IFERROR(IF(BM128="","",HYPERLINK(BM128,AS$1)),"")</f>
        <v/>
      </c>
      <c r="AT128" s="140" t="str">
        <f>IFERROR(IF(BN128="","",HYPERLINK(BN128,AT$1)),"")</f>
        <v/>
      </c>
      <c r="AU128" s="141" t="str">
        <f>IFERROR(IF(BO128="","",HYPERLINK(BO128,AU$1)),"")</f>
        <v/>
      </c>
      <c r="AV128" s="140" t="str">
        <f>IFERROR(IF(BP128="","",HYPERLINK(BP128,AV$1)),"")</f>
        <v/>
      </c>
      <c r="AX128" s="130" t="e">
        <f t="array" ref="AX128">INDEX(AL성적Data!AF:AF,MATCH(1,(AL성적Data!A:A=DB!A128)*(AL성적Data!AC:AC="TW"),0))</f>
        <v>#N/A</v>
      </c>
      <c r="AY128" s="130" t="e">
        <f t="array" ref="AY128">INDEX(AL성적Data!AF:AF,MATCH(1,(AL성적Data!A:A=DB!A128)*(AL성적Data!AC:AC="TA"),0))</f>
        <v>#N/A</v>
      </c>
      <c r="AZ128" s="130" t="str">
        <f t="array" ref="AZ128">INDEX(AL성적Data!AF:AF,MATCH(1,(AL성적Data!A:A=DB!A128)*(AL성적Data!AC:AC="WA"),0))</f>
        <v>http://www.lxhausys.co.kr/popup/rn/download/downloadPopup.jsp?from=alwindow&amp;uu=/upload/alwindow/data/WA-LC-W400-N5-227FFMS1A5.pdf</v>
      </c>
      <c r="BA128" s="130"/>
      <c r="BB128" s="130"/>
      <c r="BC128" s="130" t="e">
        <f>INDEX(AL성적Data!AF:AF,MATCH(1,(AL성적Data!A:A=DB!A128)*(AL성적Data!AC:AC="DA2"),0))</f>
        <v>#N/A</v>
      </c>
      <c r="BD128" s="130"/>
      <c r="BE128" s="130"/>
      <c r="BF128" s="130"/>
      <c r="BG128" s="135" t="str">
        <f>IF(VLOOKUP($C128,AL제품Data!$A$2:$AL$200,28,0)="","",VLOOKUP($C128,AL제품Data!$A$2:$AL$200,28,0))</f>
        <v>http://www.lxhausys.co.kr/popup/rn/download/downloadPopup.jsp?from=alwindow&amp;uu=/upload/alwindow/data/LC-W400-N5_SEC.dwg</v>
      </c>
      <c r="BH128" s="135"/>
      <c r="BI128" s="135" t="str">
        <f>IF(VLOOKUP($C128,AL제품Data!$A$2:$AL$100,30,0)="","",VLOOKUP($C128,AL제품Data!$A$2:$AL$100,30,0))</f>
        <v/>
      </c>
      <c r="BJ128" s="135"/>
      <c r="BK128" s="135"/>
      <c r="BL128" s="135"/>
      <c r="BM128" s="135"/>
      <c r="BN128" s="135"/>
      <c r="BO128" s="135" t="str">
        <f>IF(VLOOKUP($C128,AL제품Data!$A$2:$AL$100,36,0)="","",VLOOKUP($C128,AL제품Data!$A$2:$AL$100,36,0))</f>
        <v/>
      </c>
      <c r="BP128" s="135"/>
      <c r="BQ128" s="135" t="str">
        <f>IF(VLOOKUP($C128,AL제품Data!$A$2:$AL$100,38,0)="","",VLOOKUP($C128,AL제품Data!$A$2:$AL$100,38,0))</f>
        <v/>
      </c>
      <c r="BR128" s="130"/>
      <c r="BS128" s="130"/>
    </row>
    <row r="129" spans="1:71" s="112" customFormat="1" ht="20.25" customHeight="1" thickBot="1">
      <c r="A129" s="130" t="s">
        <v>1196</v>
      </c>
      <c r="B129" s="158" t="str">
        <f t="shared" si="0"/>
        <v>1</v>
      </c>
      <c r="C129" s="132" t="s">
        <v>1172</v>
      </c>
      <c r="D129" s="133" t="str">
        <f>VLOOKUP($C129,AL제품Data!$A$2:$K$117,2,0)</f>
        <v>AL-PVC</v>
      </c>
      <c r="E129" s="133" t="str">
        <f>VLOOKUP($C129,AL제품Data!$A$2:$K$300,3,0)</f>
        <v>실내면,발코니면</v>
      </c>
      <c r="F129" s="133" t="str">
        <f>VLOOKUP($C129,AL제품Data!$A$2:$K$300,4,0)</f>
        <v>Lift &amp; Slide(기능성미서기)</v>
      </c>
      <c r="G129" s="133" t="str">
        <f>VLOOKUP($C129,AL제품Data!$A$2:$K$300,5,0)</f>
        <v>시스템창</v>
      </c>
      <c r="H129" s="133" t="str">
        <f>VLOOKUP($C129,AL제품Data!$A$2:$K$300,6,0)</f>
        <v>LONCHEL W400 N5</v>
      </c>
      <c r="I129" s="133" t="str">
        <f>VLOOKUP($C129,AL제품Data!$A$2:$K$300,7,0)</f>
        <v>론첼 W400 N5</v>
      </c>
      <c r="J129" s="133" t="str">
        <f>VLOOKUP($C129,AL제품Data!$A$2:$K$300,8,0)</f>
        <v>LS단창</v>
      </c>
      <c r="K129" s="133">
        <f>VLOOKUP($C129,AL제품Data!$A$2:$K$300,9,0)</f>
        <v>152</v>
      </c>
      <c r="L129" s="133" t="str">
        <f>VLOOKUP($C129,AL제품Data!$A$2:$K$300,10,0)</f>
        <v>입면분할가능</v>
      </c>
      <c r="M129" s="133" t="str">
        <f>VLOOKUP($C129,AL제품Data!$A$2:$K$300,11,0)</f>
        <v>특판전용</v>
      </c>
      <c r="N129" s="134" t="str">
        <f>IFERROR(VLOOKUP($C129,AL제품Data!$A$2:$K$117,12,0),"")</f>
        <v/>
      </c>
      <c r="O129" s="130" t="str">
        <f>IF(VLOOKUP($A129,AL성적Data!$A$2:$AB$309,7,0)=0,"",VLOOKUP($A129,AL성적Data!$A$2:$AB$309,7,0))</f>
        <v>30.5mm(5울트라더블로이+10크립톤+0.5필름+10크립톤+5수퍼로이)</v>
      </c>
      <c r="P129" s="135" t="str">
        <f>IF(VLOOKUP($A129,AL성적Data!$A$2:$AB$309,8,0)=0,"",VLOOKUP($A129,AL성적Data!$A$2:$AB$309,8,0))</f>
        <v>27.76mm(5일반+0.76접합+5일반+12크립톤+5일반)</v>
      </c>
      <c r="Q129" s="135" t="str">
        <f>IF(VLOOKUP($A129,AL성적Data!$A$2:$AB$309,9,0)=0,"",VLOOKUP($A129,AL성적Data!$A$2:$AB$309,9,0))</f>
        <v/>
      </c>
      <c r="R129" s="136" t="str">
        <f>IF(VLOOKUP($A129,AL성적Data!$A$2:$AB$309,10,0)=0,"",VLOOKUP($A129,AL성적Data!$A$2:$AB$309,10,0))</f>
        <v/>
      </c>
      <c r="S129" s="137" t="str">
        <f t="array" ref="S129">IFERROR(INDEX(AL성적Data!K:K,MATCH(1,(AL성적Data!A:A=DB!A129)*(AL성적Data!AC:AC="TW"),0)),"")</f>
        <v/>
      </c>
      <c r="T129" s="138" t="str">
        <f t="array" ref="T129">IFERROR(INDEX(AL성적Data!M:M,MATCH(1,(AL성적Data!A:A=DB!A129)*(AL성적Data!AC:AC="TW"),0)),"")</f>
        <v/>
      </c>
      <c r="U129" s="137" t="str">
        <f t="array" ref="U129">IFERROR(INDEX(AL성적Data!N:N,MATCH(1,(AL성적Data!A:A=DB!A129)*(AL성적Data!AC:AC="TW"),0)),"")</f>
        <v/>
      </c>
      <c r="V129" s="137">
        <f t="array" ref="V129">IFERROR(INDEX(AL성적Data!O:O,MATCH(1,(AL성적Data!A:A=DB!A129)*(AL성적Data!AC:AC="TA"),0)),"")</f>
        <v>1.431</v>
      </c>
      <c r="W129" s="137" t="str">
        <f t="array" ref="W129">IFERROR(IF(INDEX(AL성적Data!Q:Q,MATCH(1,(AL성적Data!A:A=DB!A129)*(AL성적Data!AC:AC="WA"),0))=0,"",INDEX(AL성적Data!Q:Q,MATCH(1,(AL성적Data!A:A=DB!A129)*(AL성적Data!AC:AC="WA"),0))),"")</f>
        <v/>
      </c>
      <c r="X129" s="137" t="str">
        <f t="array" ref="X129">IFERROR(IF(INDEX(AL성적Data!R:R,MATCH(1,(AL성적Data!A:A=DB!A129)*(AL성적Data!AC:AC="WA"),0))=0,"",INDEX(AL성적Data!R:R,MATCH(1,(AL성적Data!A:A=DB!A129)*(AL성적Data!AC:AC="WA"),0))),"")</f>
        <v/>
      </c>
      <c r="Y129" s="137" t="str">
        <f t="array" ref="Y129">IFERROR(IF(INDEX(AL성적Data!S:S,MATCH(1,(AL성적Data!A:A=DB!A129)*(AL성적Data!AC:AC="WA"),0))=0,"",INDEX(AL성적Data!S:S,MATCH(1,(AL성적Data!A:A=DB!A129)*(AL성적Data!AC:AC="WA"),0))),"")</f>
        <v/>
      </c>
      <c r="Z129" s="137"/>
      <c r="AA129" s="137"/>
      <c r="AB129" s="137"/>
      <c r="AC129" s="137"/>
      <c r="AD129" s="139"/>
      <c r="AE129" s="150" t="str">
        <f>IFERROR(HYPERLINK(AX129,AE$1),"")</f>
        <v/>
      </c>
      <c r="AF129" s="151" t="str">
        <f>IFERROR(HYPERLINK(AY129,AF$1),"")</f>
        <v>성적서_단열</v>
      </c>
      <c r="AG129" s="151" t="str">
        <f>IFERROR(HYPERLINK(AZ129,AG$1),"")</f>
        <v/>
      </c>
      <c r="AH129" s="135"/>
      <c r="AI129" s="135"/>
      <c r="AJ129" s="135"/>
      <c r="AK129" s="135"/>
      <c r="AL129" s="152"/>
      <c r="AM129" s="140" t="str">
        <f>IFERROR(IF(BG129="","",HYPERLINK(BG129,AM$1)),"")</f>
        <v>도면_단면dwg</v>
      </c>
      <c r="AN129" s="140" t="str">
        <f>IFERROR(IF(BH129="","",HYPERLINK(BH129,AN$1)),"")</f>
        <v/>
      </c>
      <c r="AO129" s="140" t="str">
        <f>IFERROR(IF(BI129="","",HYPERLINK(BI129,AO$1)),"")</f>
        <v/>
      </c>
      <c r="AP129" s="140" t="str">
        <f>IFERROR(IF(BJ129="","",HYPERLINK(BJ129,AP$1)),"")</f>
        <v/>
      </c>
      <c r="AQ129" s="140" t="str">
        <f>IFERROR(IF(BK129="","",HYPERLINK(BK129,AQ$1)),"")</f>
        <v/>
      </c>
      <c r="AR129" s="140" t="str">
        <f>IFERROR(IF(BL129="","",HYPERLINK(BL129,AR$1)),"")</f>
        <v/>
      </c>
      <c r="AS129" s="140" t="str">
        <f>IFERROR(IF(BM129="","",HYPERLINK(BM129,AS$1)),"")</f>
        <v/>
      </c>
      <c r="AT129" s="140" t="str">
        <f>IFERROR(IF(BN129="","",HYPERLINK(BN129,AT$1)),"")</f>
        <v/>
      </c>
      <c r="AU129" s="141" t="str">
        <f>IFERROR(IF(BO129="","",HYPERLINK(BO129,AU$1)),"")</f>
        <v/>
      </c>
      <c r="AV129" s="140" t="str">
        <f>IFERROR(IF(BP129="","",HYPERLINK(BP129,AV$1)),"")</f>
        <v/>
      </c>
      <c r="AX129" s="130" t="e">
        <f t="array" ref="AX129">INDEX(AL성적Data!AF:AF,MATCH(1,(AL성적Data!A:A=DB!A129)*(AL성적Data!AC:AC="TW"),0))</f>
        <v>#N/A</v>
      </c>
      <c r="AY129" s="130" t="str">
        <f t="array" ref="AY129">INDEX(AL성적Data!AF:AF,MATCH(1,(AL성적Data!A:A=DB!A129)*(AL성적Data!AC:AC="TA"),0))</f>
        <v>http://www.lxhausys.co.kr/popup/rn/download/downloadPopup.jsp?from=alwindow&amp;uu=/upload/alwindow/data/TA-LC-W400-N5-T-230FFDE1K5.pdf</v>
      </c>
      <c r="AZ129" s="130" t="e">
        <f t="array" ref="AZ129">INDEX(AL성적Data!AF:AF,MATCH(1,(AL성적Data!A:A=DB!A129)*(AL성적Data!AC:AC="WA"),0))</f>
        <v>#N/A</v>
      </c>
      <c r="BA129" s="130"/>
      <c r="BB129" s="130"/>
      <c r="BC129" s="130" t="e">
        <f>INDEX(AL성적Data!AF:AF,MATCH(1,(AL성적Data!A:A=DB!A129)*(AL성적Data!AC:AC="DA2"),0))</f>
        <v>#N/A</v>
      </c>
      <c r="BD129" s="130"/>
      <c r="BE129" s="130"/>
      <c r="BF129" s="130"/>
      <c r="BG129" s="135" t="str">
        <f>IF(VLOOKUP($C129,AL제품Data!$A$2:$AL$200,28,0)="","",VLOOKUP($C129,AL제품Data!$A$2:$AL$200,28,0))</f>
        <v>http://www.lxhausys.co.kr/popup/rn/download/downloadPopup.jsp?from=alwindow&amp;uu=/upload/alwindow/data/LC-W400-N5-T_SEC.dwg</v>
      </c>
      <c r="BH129" s="135"/>
      <c r="BI129" s="135" t="str">
        <f>IF(VLOOKUP($C129,AL제품Data!$A$2:$AL$100,30,0)="","",VLOOKUP($C129,AL제품Data!$A$2:$AL$100,30,0))</f>
        <v/>
      </c>
      <c r="BJ129" s="135"/>
      <c r="BK129" s="135"/>
      <c r="BL129" s="135"/>
      <c r="BM129" s="135"/>
      <c r="BN129" s="135"/>
      <c r="BO129" s="135" t="str">
        <f>IF(VLOOKUP($C129,AL제품Data!$A$2:$AL$100,36,0)="","",VLOOKUP($C129,AL제품Data!$A$2:$AL$100,36,0))</f>
        <v/>
      </c>
      <c r="BP129" s="135"/>
      <c r="BQ129" s="135" t="str">
        <f>IF(VLOOKUP($C129,AL제품Data!$A$2:$AL$100,38,0)="","",VLOOKUP($C129,AL제품Data!$A$2:$AL$100,38,0))</f>
        <v/>
      </c>
      <c r="BR129" s="130"/>
      <c r="BS129" s="130"/>
    </row>
    <row r="130" spans="1:71" s="112" customFormat="1" ht="20.25" customHeight="1" thickBot="1">
      <c r="A130" s="130" t="s">
        <v>1202</v>
      </c>
      <c r="B130" s="158" t="str">
        <f t="shared" si="0"/>
        <v>1</v>
      </c>
      <c r="C130" s="132" t="s">
        <v>1172</v>
      </c>
      <c r="D130" s="133" t="str">
        <f>VLOOKUP($C130,AL제품Data!$A$2:$K$117,2,0)</f>
        <v>AL-PVC</v>
      </c>
      <c r="E130" s="133" t="str">
        <f>VLOOKUP($C130,AL제품Data!$A$2:$K$300,3,0)</f>
        <v>실내면,발코니면</v>
      </c>
      <c r="F130" s="133" t="str">
        <f>VLOOKUP($C130,AL제품Data!$A$2:$K$300,4,0)</f>
        <v>Lift &amp; Slide(기능성미서기)</v>
      </c>
      <c r="G130" s="133" t="str">
        <f>VLOOKUP($C130,AL제품Data!$A$2:$K$300,5,0)</f>
        <v>시스템창</v>
      </c>
      <c r="H130" s="133" t="str">
        <f>VLOOKUP($C130,AL제품Data!$A$2:$K$300,6,0)</f>
        <v>LONCHEL W400 N5</v>
      </c>
      <c r="I130" s="133" t="str">
        <f>VLOOKUP($C130,AL제품Data!$A$2:$K$300,7,0)</f>
        <v>론첼 W400 N5</v>
      </c>
      <c r="J130" s="133" t="str">
        <f>VLOOKUP($C130,AL제품Data!$A$2:$K$300,8,0)</f>
        <v>LS단창</v>
      </c>
      <c r="K130" s="133">
        <f>VLOOKUP($C130,AL제품Data!$A$2:$K$300,9,0)</f>
        <v>152</v>
      </c>
      <c r="L130" s="133" t="str">
        <f>VLOOKUP($C130,AL제품Data!$A$2:$K$300,10,0)</f>
        <v>입면분할가능</v>
      </c>
      <c r="M130" s="133" t="str">
        <f>VLOOKUP($C130,AL제품Data!$A$2:$K$300,11,0)</f>
        <v>특판전용</v>
      </c>
      <c r="N130" s="134" t="str">
        <f>IFERROR(VLOOKUP($C130,AL제품Data!$A$2:$K$117,12,0),"")</f>
        <v/>
      </c>
      <c r="O130" s="130" t="str">
        <f>IF(VLOOKUP($A130,AL성적Data!$A$2:$AB$309,7,0)=0,"",VLOOKUP($A130,AL성적Data!$A$2:$AB$309,7,0))</f>
        <v>22mm(5일반+12공기+5수퍼로이)</v>
      </c>
      <c r="P130" s="135" t="str">
        <f>IF(VLOOKUP($A130,AL성적Data!$A$2:$AB$309,8,0)=0,"",VLOOKUP($A130,AL성적Data!$A$2:$AB$309,8,0))</f>
        <v>27.76mm(5일반+0.76접합+5일반+12공기+5일반)</v>
      </c>
      <c r="Q130" s="135" t="str">
        <f>IF(VLOOKUP($A130,AL성적Data!$A$2:$AB$309,9,0)=0,"",VLOOKUP($A130,AL성적Data!$A$2:$AB$309,9,0))</f>
        <v/>
      </c>
      <c r="R130" s="136" t="str">
        <f>IF(VLOOKUP($A130,AL성적Data!$A$2:$AB$309,10,0)=0,"",VLOOKUP($A130,AL성적Data!$A$2:$AB$309,10,0))</f>
        <v/>
      </c>
      <c r="S130" s="137" t="str">
        <f t="array" ref="S130">IFERROR(INDEX(AL성적Data!K:K,MATCH(1,(AL성적Data!A:A=DB!A130)*(AL성적Data!AC:AC="TW"),0)),"")</f>
        <v>4등급</v>
      </c>
      <c r="T130" s="138">
        <f t="array" ref="T130">IFERROR(INDEX(AL성적Data!M:M,MATCH(1,(AL성적Data!A:A=DB!A130)*(AL성적Data!AC:AC="TW"),0)),"")</f>
        <v>2.1549999999999998</v>
      </c>
      <c r="U130" s="137">
        <f t="array" ref="U130">IFERROR(INDEX(AL성적Data!N:N,MATCH(1,(AL성적Data!A:A=DB!A130)*(AL성적Data!AC:AC="TW"),0)),"")</f>
        <v>1.37</v>
      </c>
      <c r="V130" s="137" t="str">
        <f t="array" ref="V130">IFERROR(INDEX(AL성적Data!O:O,MATCH(1,(AL성적Data!A:A=DB!A130)*(AL성적Data!AC:AC="TA"),0)),"")</f>
        <v/>
      </c>
      <c r="W130" s="137" t="str">
        <f t="array" ref="W130">IFERROR(IF(INDEX(AL성적Data!Q:Q,MATCH(1,(AL성적Data!A:A=DB!A130)*(AL성적Data!AC:AC="WA"),0))=0,"",INDEX(AL성적Data!Q:Q,MATCH(1,(AL성적Data!A:A=DB!A130)*(AL성적Data!AC:AC="WA"),0))),"")</f>
        <v/>
      </c>
      <c r="X130" s="137" t="str">
        <f t="array" ref="X130">IFERROR(IF(INDEX(AL성적Data!R:R,MATCH(1,(AL성적Data!A:A=DB!A130)*(AL성적Data!AC:AC="WA"),0))=0,"",INDEX(AL성적Data!R:R,MATCH(1,(AL성적Data!A:A=DB!A130)*(AL성적Data!AC:AC="WA"),0))),"")</f>
        <v/>
      </c>
      <c r="Y130" s="137" t="str">
        <f t="array" ref="Y130">IFERROR(IF(INDEX(AL성적Data!S:S,MATCH(1,(AL성적Data!A:A=DB!A130)*(AL성적Data!AC:AC="WA"),0))=0,"",INDEX(AL성적Data!S:S,MATCH(1,(AL성적Data!A:A=DB!A130)*(AL성적Data!AC:AC="WA"),0))),"")</f>
        <v/>
      </c>
      <c r="Z130" s="137"/>
      <c r="AA130" s="137"/>
      <c r="AB130" s="137"/>
      <c r="AC130" s="137"/>
      <c r="AD130" s="139"/>
      <c r="AE130" s="150" t="str">
        <f>IFERROR(HYPERLINK(AX130,AE$1),"")</f>
        <v>성적서_에너지</v>
      </c>
      <c r="AF130" s="151" t="str">
        <f>IFERROR(HYPERLINK(AY130,AF$1),"")</f>
        <v/>
      </c>
      <c r="AG130" s="151" t="str">
        <f>IFERROR(HYPERLINK(AZ130,AG$1),"")</f>
        <v/>
      </c>
      <c r="AH130" s="135"/>
      <c r="AI130" s="135"/>
      <c r="AJ130" s="135"/>
      <c r="AK130" s="135"/>
      <c r="AL130" s="152"/>
      <c r="AM130" s="140" t="str">
        <f>IFERROR(IF(BG130="","",HYPERLINK(BG130,AM$1)),"")</f>
        <v>도면_단면dwg</v>
      </c>
      <c r="AN130" s="140" t="str">
        <f>IFERROR(IF(BH130="","",HYPERLINK(BH130,AN$1)),"")</f>
        <v/>
      </c>
      <c r="AO130" s="140" t="str">
        <f>IFERROR(IF(BI130="","",HYPERLINK(BI130,AO$1)),"")</f>
        <v/>
      </c>
      <c r="AP130" s="140" t="str">
        <f>IFERROR(IF(BJ130="","",HYPERLINK(BJ130,AP$1)),"")</f>
        <v/>
      </c>
      <c r="AQ130" s="140" t="str">
        <f>IFERROR(IF(BK130="","",HYPERLINK(BK130,AQ$1)),"")</f>
        <v/>
      </c>
      <c r="AR130" s="140" t="str">
        <f>IFERROR(IF(BL130="","",HYPERLINK(BL130,AR$1)),"")</f>
        <v/>
      </c>
      <c r="AS130" s="140" t="str">
        <f>IFERROR(IF(BM130="","",HYPERLINK(BM130,AS$1)),"")</f>
        <v/>
      </c>
      <c r="AT130" s="140" t="str">
        <f>IFERROR(IF(BN130="","",HYPERLINK(BN130,AT$1)),"")</f>
        <v/>
      </c>
      <c r="AU130" s="141" t="str">
        <f>IFERROR(IF(BO130="","",HYPERLINK(BO130,AU$1)),"")</f>
        <v/>
      </c>
      <c r="AV130" s="140" t="str">
        <f>IFERROR(IF(BP130="","",HYPERLINK(BP130,AV$1)),"")</f>
        <v/>
      </c>
      <c r="AX130" s="130" t="str">
        <f t="array" ref="AX130">INDEX(AL성적Data!AF:AF,MATCH(1,(AL성적Data!A:A=DB!A130)*(AL성적Data!AC:AC="TW"),0))</f>
        <v>http://www.lxhausys.co.kr/popup/rn/download/downloadPopup.jsp?from=alwindow&amp;uu=/upload/alwindow/data/TW-LC-W400-N5-T-527GSMS1A5.pdf</v>
      </c>
      <c r="AY130" s="130" t="e">
        <f t="array" ref="AY130">INDEX(AL성적Data!AF:AF,MATCH(1,(AL성적Data!A:A=DB!A130)*(AL성적Data!AC:AC="TA"),0))</f>
        <v>#N/A</v>
      </c>
      <c r="AZ130" s="130" t="e">
        <f t="array" ref="AZ130">INDEX(AL성적Data!AF:AF,MATCH(1,(AL성적Data!A:A=DB!A130)*(AL성적Data!AC:AC="WA"),0))</f>
        <v>#N/A</v>
      </c>
      <c r="BA130" s="130"/>
      <c r="BB130" s="130"/>
      <c r="BC130" s="130" t="e">
        <f>INDEX(AL성적Data!AF:AF,MATCH(1,(AL성적Data!A:A=DB!A130)*(AL성적Data!AC:AC="DA2"),0))</f>
        <v>#N/A</v>
      </c>
      <c r="BD130" s="130"/>
      <c r="BE130" s="130"/>
      <c r="BF130" s="130"/>
      <c r="BG130" s="135" t="str">
        <f>IF(VLOOKUP($C130,AL제품Data!$A$2:$AL$200,28,0)="","",VLOOKUP($C130,AL제품Data!$A$2:$AL$200,28,0))</f>
        <v>http://www.lxhausys.co.kr/popup/rn/download/downloadPopup.jsp?from=alwindow&amp;uu=/upload/alwindow/data/LC-W400-N5-T_SEC.dwg</v>
      </c>
      <c r="BH130" s="135"/>
      <c r="BI130" s="135" t="str">
        <f>IF(VLOOKUP($C130,AL제품Data!$A$2:$AL$100,30,0)="","",VLOOKUP($C130,AL제품Data!$A$2:$AL$100,30,0))</f>
        <v/>
      </c>
      <c r="BJ130" s="135"/>
      <c r="BK130" s="135"/>
      <c r="BL130" s="135"/>
      <c r="BM130" s="135"/>
      <c r="BN130" s="135"/>
      <c r="BO130" s="135" t="str">
        <f>IF(VLOOKUP($C130,AL제품Data!$A$2:$AL$100,36,0)="","",VLOOKUP($C130,AL제품Data!$A$2:$AL$100,36,0))</f>
        <v/>
      </c>
      <c r="BP130" s="135"/>
      <c r="BQ130" s="135" t="str">
        <f>IF(VLOOKUP($C130,AL제품Data!$A$2:$AL$100,38,0)="","",VLOOKUP($C130,AL제품Data!$A$2:$AL$100,38,0))</f>
        <v/>
      </c>
      <c r="BR130" s="130"/>
      <c r="BS130" s="130"/>
    </row>
    <row r="131" spans="1:71" s="112" customFormat="1" ht="20.25" customHeight="1" thickBot="1">
      <c r="A131" s="130" t="s">
        <v>1203</v>
      </c>
      <c r="B131" s="158" t="str">
        <f t="shared" si="0"/>
        <v>2</v>
      </c>
      <c r="C131" s="132" t="s">
        <v>1172</v>
      </c>
      <c r="D131" s="133" t="str">
        <f>VLOOKUP($C131,AL제품Data!$A$2:$K$117,2,0)</f>
        <v>AL-PVC</v>
      </c>
      <c r="E131" s="133" t="str">
        <f>VLOOKUP($C131,AL제품Data!$A$2:$K$300,3,0)</f>
        <v>실내면,발코니면</v>
      </c>
      <c r="F131" s="133" t="str">
        <f>VLOOKUP($C131,AL제품Data!$A$2:$K$300,4,0)</f>
        <v>Lift &amp; Slide(기능성미서기)</v>
      </c>
      <c r="G131" s="133" t="str">
        <f>VLOOKUP($C131,AL제품Data!$A$2:$K$300,5,0)</f>
        <v>시스템창</v>
      </c>
      <c r="H131" s="133" t="str">
        <f>VLOOKUP($C131,AL제품Data!$A$2:$K$300,6,0)</f>
        <v>LONCHEL W400 N5</v>
      </c>
      <c r="I131" s="133" t="str">
        <f>VLOOKUP($C131,AL제품Data!$A$2:$K$300,7,0)</f>
        <v>론첼 W400 N5</v>
      </c>
      <c r="J131" s="133" t="str">
        <f>VLOOKUP($C131,AL제품Data!$A$2:$K$300,8,0)</f>
        <v>LS단창</v>
      </c>
      <c r="K131" s="133">
        <f>VLOOKUP($C131,AL제품Data!$A$2:$K$300,9,0)</f>
        <v>152</v>
      </c>
      <c r="L131" s="133" t="str">
        <f>VLOOKUP($C131,AL제품Data!$A$2:$K$300,10,0)</f>
        <v>입면분할가능</v>
      </c>
      <c r="M131" s="133" t="str">
        <f>VLOOKUP($C131,AL제품Data!$A$2:$K$300,11,0)</f>
        <v>특판전용</v>
      </c>
      <c r="N131" s="134" t="str">
        <f>IFERROR(VLOOKUP($C131,AL제품Data!$A$2:$K$117,12,0),"")</f>
        <v/>
      </c>
      <c r="O131" s="130" t="str">
        <f>IF(VLOOKUP($A131,AL성적Data!$A$2:$AB$309,7,0)=0,"",VLOOKUP($A131,AL성적Data!$A$2:$AB$309,7,0))</f>
        <v>22mm(5일반+12공기+5수퍼로이)</v>
      </c>
      <c r="P131" s="135" t="str">
        <f>IF(VLOOKUP($A131,AL성적Data!$A$2:$AB$309,8,0)=0,"",VLOOKUP($A131,AL성적Data!$A$2:$AB$309,8,0))</f>
        <v>27.76mm(5일반+0.76접합+5일반+12공기+5일반)</v>
      </c>
      <c r="Q131" s="135" t="str">
        <f>IF(VLOOKUP($A131,AL성적Data!$A$2:$AB$309,9,0)=0,"",VLOOKUP($A131,AL성적Data!$A$2:$AB$309,9,0))</f>
        <v/>
      </c>
      <c r="R131" s="136" t="str">
        <f>IF(VLOOKUP($A131,AL성적Data!$A$2:$AB$309,10,0)=0,"",VLOOKUP($A131,AL성적Data!$A$2:$AB$309,10,0))</f>
        <v/>
      </c>
      <c r="S131" s="137" t="str">
        <f t="array" ref="S131">IFERROR(INDEX(AL성적Data!K:K,MATCH(1,(AL성적Data!A:A=DB!A131)*(AL성적Data!AC:AC="TW"),0)),"")</f>
        <v/>
      </c>
      <c r="T131" s="138" t="str">
        <f t="array" ref="T131">IFERROR(INDEX(AL성적Data!M:M,MATCH(1,(AL성적Data!A:A=DB!A131)*(AL성적Data!AC:AC="TW"),0)),"")</f>
        <v/>
      </c>
      <c r="U131" s="137" t="str">
        <f t="array" ref="U131">IFERROR(INDEX(AL성적Data!N:N,MATCH(1,(AL성적Data!A:A=DB!A131)*(AL성적Data!AC:AC="TW"),0)),"")</f>
        <v/>
      </c>
      <c r="V131" s="137" t="str">
        <f t="array" ref="V131">IFERROR(INDEX(AL성적Data!O:O,MATCH(1,(AL성적Data!A:A=DB!A131)*(AL성적Data!AC:AC="TA"),0)),"")</f>
        <v/>
      </c>
      <c r="W131" s="137" t="str">
        <f t="array" ref="W131">IFERROR(IF(INDEX(AL성적Data!Q:Q,MATCH(1,(AL성적Data!A:A=DB!A131)*(AL성적Data!AC:AC="WA"),0))=0,"",INDEX(AL성적Data!Q:Q,MATCH(1,(AL성적Data!A:A=DB!A131)*(AL성적Data!AC:AC="WA"),0))),"")</f>
        <v/>
      </c>
      <c r="X131" s="137" t="str">
        <f t="array" ref="X131">IFERROR(IF(INDEX(AL성적Data!R:R,MATCH(1,(AL성적Data!A:A=DB!A131)*(AL성적Data!AC:AC="WA"),0))=0,"",INDEX(AL성적Data!R:R,MATCH(1,(AL성적Data!A:A=DB!A131)*(AL성적Data!AC:AC="WA"),0))),"")</f>
        <v>25등급</v>
      </c>
      <c r="Y131" s="137" t="str">
        <f t="array" ref="Y131">IFERROR(IF(INDEX(AL성적Data!S:S,MATCH(1,(AL성적Data!A:A=DB!A131)*(AL성적Data!AC:AC="WA"),0))=0,"",INDEX(AL성적Data!S:S,MATCH(1,(AL성적Data!A:A=DB!A131)*(AL성적Data!AC:AC="WA"),0))),"")</f>
        <v>300등급</v>
      </c>
      <c r="Z131" s="137"/>
      <c r="AA131" s="137"/>
      <c r="AB131" s="137"/>
      <c r="AC131" s="137"/>
      <c r="AD131" s="139"/>
      <c r="AE131" s="150" t="str">
        <f>IFERROR(HYPERLINK(AX131,AE$1),"")</f>
        <v/>
      </c>
      <c r="AF131" s="151" t="str">
        <f>IFERROR(HYPERLINK(AY131,AF$1),"")</f>
        <v/>
      </c>
      <c r="AG131" s="151" t="str">
        <f>IFERROR(HYPERLINK(AZ131,AG$1),"")</f>
        <v>성적서_역학</v>
      </c>
      <c r="AH131" s="135"/>
      <c r="AI131" s="135"/>
      <c r="AJ131" s="135"/>
      <c r="AK131" s="135"/>
      <c r="AL131" s="152"/>
      <c r="AM131" s="140" t="str">
        <f>IFERROR(IF(BG131="","",HYPERLINK(BG131,AM$1)),"")</f>
        <v>도면_단면dwg</v>
      </c>
      <c r="AN131" s="140" t="str">
        <f>IFERROR(IF(BH131="","",HYPERLINK(BH131,AN$1)),"")</f>
        <v/>
      </c>
      <c r="AO131" s="140" t="str">
        <f>IFERROR(IF(BI131="","",HYPERLINK(BI131,AO$1)),"")</f>
        <v/>
      </c>
      <c r="AP131" s="140" t="str">
        <f>IFERROR(IF(BJ131="","",HYPERLINK(BJ131,AP$1)),"")</f>
        <v/>
      </c>
      <c r="AQ131" s="140" t="str">
        <f>IFERROR(IF(BK131="","",HYPERLINK(BK131,AQ$1)),"")</f>
        <v/>
      </c>
      <c r="AR131" s="140" t="str">
        <f>IFERROR(IF(BL131="","",HYPERLINK(BL131,AR$1)),"")</f>
        <v/>
      </c>
      <c r="AS131" s="140" t="str">
        <f>IFERROR(IF(BM131="","",HYPERLINK(BM131,AS$1)),"")</f>
        <v/>
      </c>
      <c r="AT131" s="140" t="str">
        <f>IFERROR(IF(BN131="","",HYPERLINK(BN131,AT$1)),"")</f>
        <v/>
      </c>
      <c r="AU131" s="141" t="str">
        <f>IFERROR(IF(BO131="","",HYPERLINK(BO131,AU$1)),"")</f>
        <v/>
      </c>
      <c r="AV131" s="140" t="str">
        <f>IFERROR(IF(BP131="","",HYPERLINK(BP131,AV$1)),"")</f>
        <v/>
      </c>
      <c r="AX131" s="130" t="e">
        <f t="array" ref="AX131">INDEX(AL성적Data!AF:AF,MATCH(1,(AL성적Data!A:A=DB!A131)*(AL성적Data!AC:AC="TW"),0))</f>
        <v>#N/A</v>
      </c>
      <c r="AY131" s="130" t="e">
        <f t="array" ref="AY131">INDEX(AL성적Data!AF:AF,MATCH(1,(AL성적Data!A:A=DB!A131)*(AL성적Data!AC:AC="TA"),0))</f>
        <v>#N/A</v>
      </c>
      <c r="AZ131" s="130" t="str">
        <f t="array" ref="AZ131">INDEX(AL성적Data!AF:AF,MATCH(1,(AL성적Data!A:A=DB!A131)*(AL성적Data!AC:AC="WA"),0))</f>
        <v>http://www.lxhausys.co.kr/popup/rn/download/downloadPopup.jsp?from=alwindow&amp;uu=/upload/alwindow/data/WA-LC-W400-N5-T-527GSMS1A5.pdf</v>
      </c>
      <c r="BA131" s="130"/>
      <c r="BB131" s="130"/>
      <c r="BC131" s="130" t="e">
        <f>INDEX(AL성적Data!AF:AF,MATCH(1,(AL성적Data!A:A=DB!A131)*(AL성적Data!AC:AC="DA2"),0))</f>
        <v>#N/A</v>
      </c>
      <c r="BD131" s="130"/>
      <c r="BE131" s="130"/>
      <c r="BF131" s="130"/>
      <c r="BG131" s="135" t="str">
        <f>IF(VLOOKUP($C131,AL제품Data!$A$2:$AL$200,28,0)="","",VLOOKUP($C131,AL제품Data!$A$2:$AL$200,28,0))</f>
        <v>http://www.lxhausys.co.kr/popup/rn/download/downloadPopup.jsp?from=alwindow&amp;uu=/upload/alwindow/data/LC-W400-N5-T_SEC.dwg</v>
      </c>
      <c r="BH131" s="135"/>
      <c r="BI131" s="135" t="str">
        <f>IF(VLOOKUP($C131,AL제품Data!$A$2:$AL$100,30,0)="","",VLOOKUP($C131,AL제품Data!$A$2:$AL$100,30,0))</f>
        <v/>
      </c>
      <c r="BJ131" s="135"/>
      <c r="BK131" s="135"/>
      <c r="BL131" s="135"/>
      <c r="BM131" s="135"/>
      <c r="BN131" s="135"/>
      <c r="BO131" s="135" t="str">
        <f>IF(VLOOKUP($C131,AL제품Data!$A$2:$AL$100,36,0)="","",VLOOKUP($C131,AL제품Data!$A$2:$AL$100,36,0))</f>
        <v/>
      </c>
      <c r="BP131" s="135"/>
      <c r="BQ131" s="135" t="str">
        <f>IF(VLOOKUP($C131,AL제품Data!$A$2:$AL$100,38,0)="","",VLOOKUP($C131,AL제품Data!$A$2:$AL$100,38,0))</f>
        <v/>
      </c>
      <c r="BR131" s="130"/>
      <c r="BS131" s="130"/>
    </row>
    <row r="132" spans="1:71" s="112" customFormat="1" ht="20.25" customHeight="1" thickBot="1">
      <c r="A132" s="130" t="s">
        <v>1209</v>
      </c>
      <c r="B132" s="158" t="str">
        <f t="shared" si="0"/>
        <v>1</v>
      </c>
      <c r="C132" s="132" t="s">
        <v>1172</v>
      </c>
      <c r="D132" s="133" t="str">
        <f>VLOOKUP($C132,AL제품Data!$A$2:$K$117,2,0)</f>
        <v>AL-PVC</v>
      </c>
      <c r="E132" s="133" t="str">
        <f>VLOOKUP($C132,AL제품Data!$A$2:$K$300,3,0)</f>
        <v>실내면,발코니면</v>
      </c>
      <c r="F132" s="133" t="str">
        <f>VLOOKUP($C132,AL제품Data!$A$2:$K$300,4,0)</f>
        <v>Lift &amp; Slide(기능성미서기)</v>
      </c>
      <c r="G132" s="133" t="str">
        <f>VLOOKUP($C132,AL제품Data!$A$2:$K$300,5,0)</f>
        <v>시스템창</v>
      </c>
      <c r="H132" s="133" t="str">
        <f>VLOOKUP($C132,AL제품Data!$A$2:$K$300,6,0)</f>
        <v>LONCHEL W400 N5</v>
      </c>
      <c r="I132" s="133" t="str">
        <f>VLOOKUP($C132,AL제품Data!$A$2:$K$300,7,0)</f>
        <v>론첼 W400 N5</v>
      </c>
      <c r="J132" s="133" t="str">
        <f>VLOOKUP($C132,AL제품Data!$A$2:$K$300,8,0)</f>
        <v>LS단창</v>
      </c>
      <c r="K132" s="133">
        <f>VLOOKUP($C132,AL제품Data!$A$2:$K$300,9,0)</f>
        <v>152</v>
      </c>
      <c r="L132" s="133" t="str">
        <f>VLOOKUP($C132,AL제품Data!$A$2:$K$300,10,0)</f>
        <v>입면분할가능</v>
      </c>
      <c r="M132" s="133" t="str">
        <f>VLOOKUP($C132,AL제품Data!$A$2:$K$300,11,0)</f>
        <v>특판전용</v>
      </c>
      <c r="N132" s="134" t="str">
        <f>IFERROR(VLOOKUP($C132,AL제품Data!$A$2:$K$117,12,0),"")</f>
        <v/>
      </c>
      <c r="O132" s="130" t="str">
        <f>IF(VLOOKUP($A132,AL성적Data!$A$2:$AB$309,7,0)=0,"",VLOOKUP($A132,AL성적Data!$A$2:$AB$309,7,0))</f>
        <v>24mm(5일반+14공기+5수퍼로이)</v>
      </c>
      <c r="P132" s="135" t="str">
        <f>IF(VLOOKUP($A132,AL성적Data!$A$2:$AB$309,8,0)=0,"",VLOOKUP($A132,AL성적Data!$A$2:$AB$309,8,0))</f>
        <v>27.76mm(5일반+0.76접합+5일반+12공기+5일반)</v>
      </c>
      <c r="Q132" s="135" t="str">
        <f>IF(VLOOKUP($A132,AL성적Data!$A$2:$AB$309,9,0)=0,"",VLOOKUP($A132,AL성적Data!$A$2:$AB$309,9,0))</f>
        <v/>
      </c>
      <c r="R132" s="136" t="str">
        <f>IF(VLOOKUP($A132,AL성적Data!$A$2:$AB$309,10,0)=0,"",VLOOKUP($A132,AL성적Data!$A$2:$AB$309,10,0))</f>
        <v/>
      </c>
      <c r="S132" s="137" t="str">
        <f t="array" ref="S132">IFERROR(INDEX(AL성적Data!K:K,MATCH(1,(AL성적Data!A:A=DB!A132)*(AL성적Data!AC:AC="TW"),0)),"")</f>
        <v/>
      </c>
      <c r="T132" s="138" t="str">
        <f t="array" ref="T132">IFERROR(INDEX(AL성적Data!M:M,MATCH(1,(AL성적Data!A:A=DB!A132)*(AL성적Data!AC:AC="TW"),0)),"")</f>
        <v/>
      </c>
      <c r="U132" s="137" t="str">
        <f t="array" ref="U132">IFERROR(INDEX(AL성적Data!N:N,MATCH(1,(AL성적Data!A:A=DB!A132)*(AL성적Data!AC:AC="TW"),0)),"")</f>
        <v/>
      </c>
      <c r="V132" s="137">
        <f t="array" ref="V132">IFERROR(INDEX(AL성적Data!O:O,MATCH(1,(AL성적Data!A:A=DB!A132)*(AL성적Data!AC:AC="TA"),0)),"")</f>
        <v>2.762</v>
      </c>
      <c r="W132" s="137" t="str">
        <f t="array" ref="W132">IFERROR(IF(INDEX(AL성적Data!Q:Q,MATCH(1,(AL성적Data!A:A=DB!A132)*(AL성적Data!AC:AC="WA"),0))=0,"",INDEX(AL성적Data!Q:Q,MATCH(1,(AL성적Data!A:A=DB!A132)*(AL성적Data!AC:AC="WA"),0))),"")</f>
        <v/>
      </c>
      <c r="X132" s="137" t="str">
        <f t="array" ref="X132">IFERROR(IF(INDEX(AL성적Data!R:R,MATCH(1,(AL성적Data!A:A=DB!A132)*(AL성적Data!AC:AC="WA"),0))=0,"",INDEX(AL성적Data!R:R,MATCH(1,(AL성적Data!A:A=DB!A132)*(AL성적Data!AC:AC="WA"),0))),"")</f>
        <v/>
      </c>
      <c r="Y132" s="137" t="str">
        <f t="array" ref="Y132">IFERROR(IF(INDEX(AL성적Data!S:S,MATCH(1,(AL성적Data!A:A=DB!A132)*(AL성적Data!AC:AC="WA"),0))=0,"",INDEX(AL성적Data!S:S,MATCH(1,(AL성적Data!A:A=DB!A132)*(AL성적Data!AC:AC="WA"),0))),"")</f>
        <v/>
      </c>
      <c r="Z132" s="137"/>
      <c r="AA132" s="137"/>
      <c r="AB132" s="137"/>
      <c r="AC132" s="137"/>
      <c r="AD132" s="139"/>
      <c r="AE132" s="150" t="str">
        <f>IFERROR(HYPERLINK(AX132,AE$1),"")</f>
        <v/>
      </c>
      <c r="AF132" s="151" t="str">
        <f>IFERROR(HYPERLINK(AY132,AF$1),"")</f>
        <v>성적서_단열</v>
      </c>
      <c r="AG132" s="151" t="str">
        <f>IFERROR(HYPERLINK(AZ132,AG$1),"")</f>
        <v/>
      </c>
      <c r="AH132" s="135"/>
      <c r="AI132" s="135"/>
      <c r="AJ132" s="135"/>
      <c r="AK132" s="135"/>
      <c r="AL132" s="152"/>
      <c r="AM132" s="140" t="str">
        <f>IFERROR(IF(BG132="","",HYPERLINK(BG132,AM$1)),"")</f>
        <v>도면_단면dwg</v>
      </c>
      <c r="AN132" s="140" t="str">
        <f>IFERROR(IF(BH132="","",HYPERLINK(BH132,AN$1)),"")</f>
        <v/>
      </c>
      <c r="AO132" s="140" t="str">
        <f>IFERROR(IF(BI132="","",HYPERLINK(BI132,AO$1)),"")</f>
        <v/>
      </c>
      <c r="AP132" s="140" t="str">
        <f>IFERROR(IF(BJ132="","",HYPERLINK(BJ132,AP$1)),"")</f>
        <v/>
      </c>
      <c r="AQ132" s="140" t="str">
        <f>IFERROR(IF(BK132="","",HYPERLINK(BK132,AQ$1)),"")</f>
        <v/>
      </c>
      <c r="AR132" s="140" t="str">
        <f>IFERROR(IF(BL132="","",HYPERLINK(BL132,AR$1)),"")</f>
        <v/>
      </c>
      <c r="AS132" s="140" t="str">
        <f>IFERROR(IF(BM132="","",HYPERLINK(BM132,AS$1)),"")</f>
        <v/>
      </c>
      <c r="AT132" s="140" t="str">
        <f>IFERROR(IF(BN132="","",HYPERLINK(BN132,AT$1)),"")</f>
        <v/>
      </c>
      <c r="AU132" s="141" t="str">
        <f>IFERROR(IF(BO132="","",HYPERLINK(BO132,AU$1)),"")</f>
        <v/>
      </c>
      <c r="AV132" s="140" t="str">
        <f>IFERROR(IF(BP132="","",HYPERLINK(BP132,AV$1)),"")</f>
        <v/>
      </c>
      <c r="AX132" s="130" t="e">
        <f t="array" ref="AX132">INDEX(AL성적Data!AF:AF,MATCH(1,(AL성적Data!A:A=DB!A132)*(AL성적Data!AC:AC="TW"),0))</f>
        <v>#N/A</v>
      </c>
      <c r="AY132" s="130" t="str">
        <f t="array" ref="AY132">INDEX(AL성적Data!AF:AF,MATCH(1,(AL성적Data!A:A=DB!A132)*(AL성적Data!AC:AC="TA"),0))</f>
        <v>http://www.lxhausys.co.kr/popup/rn/download/downloadPopup.jsp?from=alwindow&amp;uu=/upload/alwindow/data/TA-LC-W400-N5-T-427GGMG1A5.pdf</v>
      </c>
      <c r="AZ132" s="130" t="e">
        <f t="array" ref="AZ132">INDEX(AL성적Data!AF:AF,MATCH(1,(AL성적Data!A:A=DB!A132)*(AL성적Data!AC:AC="WA"),0))</f>
        <v>#N/A</v>
      </c>
      <c r="BA132" s="130"/>
      <c r="BB132" s="130"/>
      <c r="BC132" s="130" t="e">
        <f>INDEX(AL성적Data!AF:AF,MATCH(1,(AL성적Data!A:A=DB!A132)*(AL성적Data!AC:AC="DA2"),0))</f>
        <v>#N/A</v>
      </c>
      <c r="BD132" s="130"/>
      <c r="BE132" s="130"/>
      <c r="BF132" s="130"/>
      <c r="BG132" s="135" t="str">
        <f>IF(VLOOKUP($C132,AL제품Data!$A$2:$AL$200,28,0)="","",VLOOKUP($C132,AL제품Data!$A$2:$AL$200,28,0))</f>
        <v>http://www.lxhausys.co.kr/popup/rn/download/downloadPopup.jsp?from=alwindow&amp;uu=/upload/alwindow/data/LC-W400-N5-T_SEC.dwg</v>
      </c>
      <c r="BH132" s="135"/>
      <c r="BI132" s="135" t="str">
        <f>IF(VLOOKUP($C132,AL제품Data!$A$2:$AL$100,30,0)="","",VLOOKUP($C132,AL제품Data!$A$2:$AL$100,30,0))</f>
        <v/>
      </c>
      <c r="BJ132" s="135"/>
      <c r="BK132" s="135"/>
      <c r="BL132" s="135"/>
      <c r="BM132" s="135"/>
      <c r="BN132" s="135"/>
      <c r="BO132" s="135" t="str">
        <f>IF(VLOOKUP($C132,AL제품Data!$A$2:$AL$100,36,0)="","",VLOOKUP($C132,AL제품Data!$A$2:$AL$100,36,0))</f>
        <v/>
      </c>
      <c r="BP132" s="135"/>
      <c r="BQ132" s="135" t="str">
        <f>IF(VLOOKUP($C132,AL제품Data!$A$2:$AL$100,38,0)="","",VLOOKUP($C132,AL제품Data!$A$2:$AL$100,38,0))</f>
        <v/>
      </c>
      <c r="BR132" s="130"/>
      <c r="BS132" s="130"/>
    </row>
    <row r="133" spans="1:71" s="112" customFormat="1" ht="20.25" customHeight="1" thickBot="1">
      <c r="A133" s="130" t="s">
        <v>1210</v>
      </c>
      <c r="B133" s="158" t="str">
        <f t="shared" si="0"/>
        <v>2</v>
      </c>
      <c r="C133" s="132" t="s">
        <v>1172</v>
      </c>
      <c r="D133" s="133" t="str">
        <f>VLOOKUP($C133,AL제품Data!$A$2:$K$117,2,0)</f>
        <v>AL-PVC</v>
      </c>
      <c r="E133" s="133" t="str">
        <f>VLOOKUP($C133,AL제품Data!$A$2:$K$300,3,0)</f>
        <v>실내면,발코니면</v>
      </c>
      <c r="F133" s="133" t="str">
        <f>VLOOKUP($C133,AL제품Data!$A$2:$K$300,4,0)</f>
        <v>Lift &amp; Slide(기능성미서기)</v>
      </c>
      <c r="G133" s="133" t="str">
        <f>VLOOKUP($C133,AL제품Data!$A$2:$K$300,5,0)</f>
        <v>시스템창</v>
      </c>
      <c r="H133" s="133" t="str">
        <f>VLOOKUP($C133,AL제품Data!$A$2:$K$300,6,0)</f>
        <v>LONCHEL W400 N5</v>
      </c>
      <c r="I133" s="133" t="str">
        <f>VLOOKUP($C133,AL제품Data!$A$2:$K$300,7,0)</f>
        <v>론첼 W400 N5</v>
      </c>
      <c r="J133" s="133" t="str">
        <f>VLOOKUP($C133,AL제품Data!$A$2:$K$300,8,0)</f>
        <v>LS단창</v>
      </c>
      <c r="K133" s="133">
        <f>VLOOKUP($C133,AL제품Data!$A$2:$K$300,9,0)</f>
        <v>152</v>
      </c>
      <c r="L133" s="133" t="str">
        <f>VLOOKUP($C133,AL제품Data!$A$2:$K$300,10,0)</f>
        <v>입면분할가능</v>
      </c>
      <c r="M133" s="133" t="str">
        <f>VLOOKUP($C133,AL제품Data!$A$2:$K$300,11,0)</f>
        <v>특판전용</v>
      </c>
      <c r="N133" s="134" t="str">
        <f>IFERROR(VLOOKUP($C133,AL제품Data!$A$2:$K$117,12,0),"")</f>
        <v/>
      </c>
      <c r="O133" s="130" t="str">
        <f>IF(VLOOKUP($A133,AL성적Data!$A$2:$AB$309,7,0)=0,"",VLOOKUP($A133,AL성적Data!$A$2:$AB$309,7,0))</f>
        <v>24mm(5일반+14공기+5수퍼로이)</v>
      </c>
      <c r="P133" s="135" t="str">
        <f>IF(VLOOKUP($A133,AL성적Data!$A$2:$AB$309,8,0)=0,"",VLOOKUP($A133,AL성적Data!$A$2:$AB$309,8,0))</f>
        <v>27.76mm(5일반+0.76접합+5일반+12공기+5일반)</v>
      </c>
      <c r="Q133" s="135" t="str">
        <f>IF(VLOOKUP($A133,AL성적Data!$A$2:$AB$309,9,0)=0,"",VLOOKUP($A133,AL성적Data!$A$2:$AB$309,9,0))</f>
        <v/>
      </c>
      <c r="R133" s="136" t="str">
        <f>IF(VLOOKUP($A133,AL성적Data!$A$2:$AB$309,10,0)=0,"",VLOOKUP($A133,AL성적Data!$A$2:$AB$309,10,0))</f>
        <v/>
      </c>
      <c r="S133" s="137" t="str">
        <f t="array" ref="S133">IFERROR(INDEX(AL성적Data!K:K,MATCH(1,(AL성적Data!A:A=DB!A133)*(AL성적Data!AC:AC="TW"),0)),"")</f>
        <v/>
      </c>
      <c r="T133" s="138" t="str">
        <f t="array" ref="T133">IFERROR(INDEX(AL성적Data!M:M,MATCH(1,(AL성적Data!A:A=DB!A133)*(AL성적Data!AC:AC="TW"),0)),"")</f>
        <v/>
      </c>
      <c r="U133" s="137" t="str">
        <f t="array" ref="U133">IFERROR(INDEX(AL성적Data!N:N,MATCH(1,(AL성적Data!A:A=DB!A133)*(AL성적Data!AC:AC="TW"),0)),"")</f>
        <v/>
      </c>
      <c r="V133" s="137" t="str">
        <f t="array" ref="V133">IFERROR(INDEX(AL성적Data!O:O,MATCH(1,(AL성적Data!A:A=DB!A133)*(AL성적Data!AC:AC="TA"),0)),"")</f>
        <v/>
      </c>
      <c r="W133" s="137" t="str">
        <f t="array" ref="W133">IFERROR(IF(INDEX(AL성적Data!Q:Q,MATCH(1,(AL성적Data!A:A=DB!A133)*(AL성적Data!AC:AC="WA"),0))=0,"",INDEX(AL성적Data!Q:Q,MATCH(1,(AL성적Data!A:A=DB!A133)*(AL성적Data!AC:AC="WA"),0))),"")</f>
        <v>2등급</v>
      </c>
      <c r="X133" s="137" t="str">
        <f t="array" ref="X133">IFERROR(IF(INDEX(AL성적Data!R:R,MATCH(1,(AL성적Data!A:A=DB!A133)*(AL성적Data!AC:AC="WA"),0))=0,"",INDEX(AL성적Data!R:R,MATCH(1,(AL성적Data!A:A=DB!A133)*(AL성적Data!AC:AC="WA"),0))),"")</f>
        <v/>
      </c>
      <c r="Y133" s="137" t="str">
        <f t="array" ref="Y133">IFERROR(IF(INDEX(AL성적Data!S:S,MATCH(1,(AL성적Data!A:A=DB!A133)*(AL성적Data!AC:AC="WA"),0))=0,"",INDEX(AL성적Data!S:S,MATCH(1,(AL성적Data!A:A=DB!A133)*(AL성적Data!AC:AC="WA"),0))),"")</f>
        <v/>
      </c>
      <c r="Z133" s="137"/>
      <c r="AA133" s="137"/>
      <c r="AB133" s="137"/>
      <c r="AC133" s="137"/>
      <c r="AD133" s="139"/>
      <c r="AE133" s="150" t="str">
        <f>IFERROR(HYPERLINK(AX133,AE$1),"")</f>
        <v/>
      </c>
      <c r="AF133" s="151" t="str">
        <f>IFERROR(HYPERLINK(AY133,AF$1),"")</f>
        <v/>
      </c>
      <c r="AG133" s="151" t="str">
        <f>IFERROR(HYPERLINK(AZ133,AG$1),"")</f>
        <v>성적서_역학</v>
      </c>
      <c r="AH133" s="135"/>
      <c r="AI133" s="135"/>
      <c r="AJ133" s="135"/>
      <c r="AK133" s="135"/>
      <c r="AL133" s="152"/>
      <c r="AM133" s="140" t="str">
        <f>IFERROR(IF(BG133="","",HYPERLINK(BG133,AM$1)),"")</f>
        <v>도면_단면dwg</v>
      </c>
      <c r="AN133" s="140" t="str">
        <f>IFERROR(IF(BH133="","",HYPERLINK(BH133,AN$1)),"")</f>
        <v/>
      </c>
      <c r="AO133" s="140" t="str">
        <f>IFERROR(IF(BI133="","",HYPERLINK(BI133,AO$1)),"")</f>
        <v/>
      </c>
      <c r="AP133" s="140" t="str">
        <f>IFERROR(IF(BJ133="","",HYPERLINK(BJ133,AP$1)),"")</f>
        <v/>
      </c>
      <c r="AQ133" s="140" t="str">
        <f>IFERROR(IF(BK133="","",HYPERLINK(BK133,AQ$1)),"")</f>
        <v/>
      </c>
      <c r="AR133" s="140" t="str">
        <f>IFERROR(IF(BL133="","",HYPERLINK(BL133,AR$1)),"")</f>
        <v/>
      </c>
      <c r="AS133" s="140" t="str">
        <f>IFERROR(IF(BM133="","",HYPERLINK(BM133,AS$1)),"")</f>
        <v/>
      </c>
      <c r="AT133" s="140" t="str">
        <f>IFERROR(IF(BN133="","",HYPERLINK(BN133,AT$1)),"")</f>
        <v/>
      </c>
      <c r="AU133" s="141" t="str">
        <f>IFERROR(IF(BO133="","",HYPERLINK(BO133,AU$1)),"")</f>
        <v/>
      </c>
      <c r="AV133" s="140" t="str">
        <f>IFERROR(IF(BP133="","",HYPERLINK(BP133,AV$1)),"")</f>
        <v/>
      </c>
      <c r="AX133" s="130" t="e">
        <f t="array" ref="AX133">INDEX(AL성적Data!AF:AF,MATCH(1,(AL성적Data!A:A=DB!A133)*(AL성적Data!AC:AC="TW"),0))</f>
        <v>#N/A</v>
      </c>
      <c r="AY133" s="130" t="e">
        <f t="array" ref="AY133">INDEX(AL성적Data!AF:AF,MATCH(1,(AL성적Data!A:A=DB!A133)*(AL성적Data!AC:AC="TA"),0))</f>
        <v>#N/A</v>
      </c>
      <c r="AZ133" s="130" t="str">
        <f t="array" ref="AZ133">INDEX(AL성적Data!AF:AF,MATCH(1,(AL성적Data!A:A=DB!A133)*(AL성적Data!AC:AC="WA"),0))</f>
        <v>http://www.lxhausys.co.kr/popup/rn/download/downloadPopup.jsp?from=alwindow&amp;uu=/upload/alwindow/data/WA-LC-W400-N5-T-427GGMG1A5.pdf</v>
      </c>
      <c r="BA133" s="130"/>
      <c r="BB133" s="130"/>
      <c r="BC133" s="130" t="e">
        <f>INDEX(AL성적Data!AF:AF,MATCH(1,(AL성적Data!A:A=DB!A133)*(AL성적Data!AC:AC="DA2"),0))</f>
        <v>#N/A</v>
      </c>
      <c r="BD133" s="130"/>
      <c r="BE133" s="130"/>
      <c r="BF133" s="130"/>
      <c r="BG133" s="135" t="str">
        <f>IF(VLOOKUP($C133,AL제품Data!$A$2:$AL$200,28,0)="","",VLOOKUP($C133,AL제품Data!$A$2:$AL$200,28,0))</f>
        <v>http://www.lxhausys.co.kr/popup/rn/download/downloadPopup.jsp?from=alwindow&amp;uu=/upload/alwindow/data/LC-W400-N5-T_SEC.dwg</v>
      </c>
      <c r="BH133" s="135"/>
      <c r="BI133" s="135" t="str">
        <f>IF(VLOOKUP($C133,AL제품Data!$A$2:$AL$100,30,0)="","",VLOOKUP($C133,AL제품Data!$A$2:$AL$100,30,0))</f>
        <v/>
      </c>
      <c r="BJ133" s="135"/>
      <c r="BK133" s="135"/>
      <c r="BL133" s="135"/>
      <c r="BM133" s="135"/>
      <c r="BN133" s="135"/>
      <c r="BO133" s="135" t="str">
        <f>IF(VLOOKUP($C133,AL제품Data!$A$2:$AL$100,36,0)="","",VLOOKUP($C133,AL제품Data!$A$2:$AL$100,36,0))</f>
        <v/>
      </c>
      <c r="BP133" s="135"/>
      <c r="BQ133" s="135" t="str">
        <f>IF(VLOOKUP($C133,AL제품Data!$A$2:$AL$100,38,0)="","",VLOOKUP($C133,AL제품Data!$A$2:$AL$100,38,0))</f>
        <v/>
      </c>
      <c r="BR133" s="130"/>
      <c r="BS133" s="130"/>
    </row>
    <row r="134" spans="1:71" s="112" customFormat="1" ht="20.25" customHeight="1" thickBot="1">
      <c r="A134" s="130" t="s">
        <v>1215</v>
      </c>
      <c r="B134" s="158" t="str">
        <f t="shared" si="0"/>
        <v>1</v>
      </c>
      <c r="C134" s="132" t="s">
        <v>1173</v>
      </c>
      <c r="D134" s="133" t="str">
        <f>VLOOKUP($C134,AL제품Data!$A$2:$K$117,2,0)</f>
        <v>AL-PVC</v>
      </c>
      <c r="E134" s="133" t="str">
        <f>VLOOKUP($C134,AL제품Data!$A$2:$K$300,3,0)</f>
        <v>실내면,발코니면</v>
      </c>
      <c r="F134" s="133" t="str">
        <f>VLOOKUP($C134,AL제품Data!$A$2:$K$300,4,0)</f>
        <v>Sliding(미서기)</v>
      </c>
      <c r="G134" s="133" t="str">
        <f>VLOOKUP($C134,AL제품Data!$A$2:$K$300,5,0)</f>
        <v>일반창</v>
      </c>
      <c r="H134" s="133" t="str">
        <f>VLOOKUP($C134,AL제품Data!$A$2:$K$300,6,0)</f>
        <v>LONCHEL W400 N3</v>
      </c>
      <c r="I134" s="133" t="str">
        <f>VLOOKUP($C134,AL제품Data!$A$2:$K$300,7,0)</f>
        <v>론첼 W400 N3</v>
      </c>
      <c r="J134" s="133" t="str">
        <f>VLOOKUP($C134,AL제품Data!$A$2:$K$300,8,0)</f>
        <v>단창</v>
      </c>
      <c r="K134" s="133">
        <f>VLOOKUP($C134,AL제품Data!$A$2:$K$300,9,0)</f>
        <v>152</v>
      </c>
      <c r="L134" s="133" t="str">
        <f>VLOOKUP($C134,AL제품Data!$A$2:$K$300,10,0)</f>
        <v>FULL창</v>
      </c>
      <c r="M134" s="133" t="str">
        <f>VLOOKUP($C134,AL제품Data!$A$2:$K$300,11,0)</f>
        <v>특판전용</v>
      </c>
      <c r="N134" s="134" t="str">
        <f>IFERROR(VLOOKUP($C134,AL제품Data!$A$2:$K$117,12,0),"")</f>
        <v/>
      </c>
      <c r="O134" s="130" t="str">
        <f>IF(VLOOKUP($A134,AL성적Data!$A$2:$AB$309,7,0)=0,"",VLOOKUP($A134,AL성적Data!$A$2:$AB$309,7,0))</f>
        <v>22mm(5일반+12공기+5수퍼로이)</v>
      </c>
      <c r="P134" s="135" t="str">
        <f>IF(VLOOKUP($A134,AL성적Data!$A$2:$AB$309,8,0)=0,"",VLOOKUP($A134,AL성적Data!$A$2:$AB$309,8,0))</f>
        <v/>
      </c>
      <c r="Q134" s="135" t="str">
        <f>IF(VLOOKUP($A134,AL성적Data!$A$2:$AB$309,9,0)=0,"",VLOOKUP($A134,AL성적Data!$A$2:$AB$309,9,0))</f>
        <v/>
      </c>
      <c r="R134" s="136" t="str">
        <f>IF(VLOOKUP($A134,AL성적Data!$A$2:$AB$309,10,0)=0,"",VLOOKUP($A134,AL성적Data!$A$2:$AB$309,10,0))</f>
        <v/>
      </c>
      <c r="S134" s="137" t="str">
        <f t="array" ref="S134">IFERROR(INDEX(AL성적Data!K:K,MATCH(1,(AL성적Data!A:A=DB!A134)*(AL성적Data!AC:AC="TW"),0)),"")</f>
        <v>4등급</v>
      </c>
      <c r="T134" s="138">
        <f t="array" ref="T134">IFERROR(INDEX(AL성적Data!M:M,MATCH(1,(AL성적Data!A:A=DB!A134)*(AL성적Data!AC:AC="TW"),0)),"")</f>
        <v>2.2170000000000001</v>
      </c>
      <c r="U134" s="137">
        <f t="array" ref="U134">IFERROR(INDEX(AL성적Data!N:N,MATCH(1,(AL성적Data!A:A=DB!A134)*(AL성적Data!AC:AC="TW"),0)),"")</f>
        <v>1.48</v>
      </c>
      <c r="V134" s="137" t="str">
        <f t="array" ref="V134">IFERROR(INDEX(AL성적Data!O:O,MATCH(1,(AL성적Data!A:A=DB!A134)*(AL성적Data!AC:AC="TA"),0)),"")</f>
        <v/>
      </c>
      <c r="W134" s="137" t="str">
        <f t="array" ref="W134">IFERROR(IF(INDEX(AL성적Data!Q:Q,MATCH(1,(AL성적Data!A:A=DB!A134)*(AL성적Data!AC:AC="WA"),0))=0,"",INDEX(AL성적Data!Q:Q,MATCH(1,(AL성적Data!A:A=DB!A134)*(AL성적Data!AC:AC="WA"),0))),"")</f>
        <v/>
      </c>
      <c r="X134" s="137" t="str">
        <f t="array" ref="X134">IFERROR(IF(INDEX(AL성적Data!R:R,MATCH(1,(AL성적Data!A:A=DB!A134)*(AL성적Data!AC:AC="WA"),0))=0,"",INDEX(AL성적Data!R:R,MATCH(1,(AL성적Data!A:A=DB!A134)*(AL성적Data!AC:AC="WA"),0))),"")</f>
        <v/>
      </c>
      <c r="Y134" s="137" t="str">
        <f t="array" ref="Y134">IFERROR(IF(INDEX(AL성적Data!S:S,MATCH(1,(AL성적Data!A:A=DB!A134)*(AL성적Data!AC:AC="WA"),0))=0,"",INDEX(AL성적Data!S:S,MATCH(1,(AL성적Data!A:A=DB!A134)*(AL성적Data!AC:AC="WA"),0))),"")</f>
        <v/>
      </c>
      <c r="Z134" s="137"/>
      <c r="AA134" s="137"/>
      <c r="AB134" s="137"/>
      <c r="AC134" s="137"/>
      <c r="AD134" s="139"/>
      <c r="AE134" s="150" t="str">
        <f>IFERROR(HYPERLINK(AX134,AE$1),"")</f>
        <v>성적서_에너지</v>
      </c>
      <c r="AF134" s="151" t="str">
        <f>IFERROR(HYPERLINK(AY134,AF$1),"")</f>
        <v/>
      </c>
      <c r="AG134" s="151" t="str">
        <f>IFERROR(HYPERLINK(AZ134,AG$1),"")</f>
        <v/>
      </c>
      <c r="AH134" s="135"/>
      <c r="AI134" s="135"/>
      <c r="AJ134" s="135"/>
      <c r="AK134" s="135"/>
      <c r="AL134" s="152"/>
      <c r="AM134" s="140" t="str">
        <f>IFERROR(IF(BG134="","",HYPERLINK(BG134,AM$1)),"")</f>
        <v>도면_단면dwg</v>
      </c>
      <c r="AN134" s="140" t="str">
        <f>IFERROR(IF(BH134="","",HYPERLINK(BH134,AN$1)),"")</f>
        <v/>
      </c>
      <c r="AO134" s="140" t="str">
        <f>IFERROR(IF(BI134="","",HYPERLINK(BI134,AO$1)),"")</f>
        <v/>
      </c>
      <c r="AP134" s="140" t="str">
        <f>IFERROR(IF(BJ134="","",HYPERLINK(BJ134,AP$1)),"")</f>
        <v/>
      </c>
      <c r="AQ134" s="140" t="str">
        <f>IFERROR(IF(BK134="","",HYPERLINK(BK134,AQ$1)),"")</f>
        <v/>
      </c>
      <c r="AR134" s="140" t="str">
        <f>IFERROR(IF(BL134="","",HYPERLINK(BL134,AR$1)),"")</f>
        <v/>
      </c>
      <c r="AS134" s="140" t="str">
        <f>IFERROR(IF(BM134="","",HYPERLINK(BM134,AS$1)),"")</f>
        <v/>
      </c>
      <c r="AT134" s="140" t="str">
        <f>IFERROR(IF(BN134="","",HYPERLINK(BN134,AT$1)),"")</f>
        <v/>
      </c>
      <c r="AU134" s="141" t="str">
        <f>IFERROR(IF(BO134="","",HYPERLINK(BO134,AU$1)),"")</f>
        <v/>
      </c>
      <c r="AV134" s="140" t="str">
        <f>IFERROR(IF(BP134="","",HYPERLINK(BP134,AV$1)),"")</f>
        <v/>
      </c>
      <c r="AX134" s="130" t="str">
        <f t="array" ref="AX134">INDEX(AL성적Data!AF:AF,MATCH(1,(AL성적Data!A:A=DB!A134)*(AL성적Data!AC:AC="TW"),0))</f>
        <v>http://www.lxhausys.co.kr/popup/rn/download/downloadPopup.jsp?from=alwindow&amp;uu=/upload/alwindow/data/TW-LC-W400-N3-227FFGS1A5.pdf</v>
      </c>
      <c r="AY134" s="130" t="e">
        <f t="array" ref="AY134">INDEX(AL성적Data!AF:AF,MATCH(1,(AL성적Data!A:A=DB!A134)*(AL성적Data!AC:AC="TA"),0))</f>
        <v>#N/A</v>
      </c>
      <c r="AZ134" s="130" t="e">
        <f t="array" ref="AZ134">INDEX(AL성적Data!AF:AF,MATCH(1,(AL성적Data!A:A=DB!A134)*(AL성적Data!AC:AC="WA"),0))</f>
        <v>#N/A</v>
      </c>
      <c r="BA134" s="130"/>
      <c r="BB134" s="130"/>
      <c r="BC134" s="130" t="e">
        <f>INDEX(AL성적Data!AF:AF,MATCH(1,(AL성적Data!A:A=DB!A134)*(AL성적Data!AC:AC="DA2"),0))</f>
        <v>#N/A</v>
      </c>
      <c r="BD134" s="130"/>
      <c r="BE134" s="130"/>
      <c r="BF134" s="130"/>
      <c r="BG134" s="135" t="str">
        <f>IF(VLOOKUP($C134,AL제품Data!$A$2:$AL$200,28,0)="","",VLOOKUP($C134,AL제품Data!$A$2:$AL$200,28,0))</f>
        <v>http://www.lxhausys.co.kr/popup/rn/download/downloadPopup.jsp?from=alwindow&amp;uu=/upload/alwindow/data/LC-W400-N3_SEC.dwg</v>
      </c>
      <c r="BH134" s="135"/>
      <c r="BI134" s="135" t="str">
        <f>IF(VLOOKUP($C134,AL제품Data!$A$2:$AL$100,30,0)="","",VLOOKUP($C134,AL제품Data!$A$2:$AL$100,30,0))</f>
        <v/>
      </c>
      <c r="BJ134" s="135"/>
      <c r="BK134" s="135"/>
      <c r="BL134" s="135"/>
      <c r="BM134" s="135"/>
      <c r="BN134" s="135"/>
      <c r="BO134" s="135" t="str">
        <f>IF(VLOOKUP($C134,AL제품Data!$A$2:$AL$100,36,0)="","",VLOOKUP($C134,AL제품Data!$A$2:$AL$100,36,0))</f>
        <v/>
      </c>
      <c r="BP134" s="135"/>
      <c r="BQ134" s="135" t="str">
        <f>IF(VLOOKUP($C134,AL제품Data!$A$2:$AL$100,38,0)="","",VLOOKUP($C134,AL제품Data!$A$2:$AL$100,38,0))</f>
        <v/>
      </c>
      <c r="BR134" s="130"/>
      <c r="BS134" s="130"/>
    </row>
    <row r="135" spans="1:71" s="112" customFormat="1" ht="20.25" customHeight="1" thickBot="1">
      <c r="A135" s="130" t="s">
        <v>1216</v>
      </c>
      <c r="B135" s="158" t="str">
        <f t="shared" si="0"/>
        <v>2</v>
      </c>
      <c r="C135" s="132" t="s">
        <v>1173</v>
      </c>
      <c r="D135" s="133" t="str">
        <f>VLOOKUP($C135,AL제품Data!$A$2:$K$117,2,0)</f>
        <v>AL-PVC</v>
      </c>
      <c r="E135" s="133" t="str">
        <f>VLOOKUP($C135,AL제품Data!$A$2:$K$300,3,0)</f>
        <v>실내면,발코니면</v>
      </c>
      <c r="F135" s="133" t="str">
        <f>VLOOKUP($C135,AL제품Data!$A$2:$K$300,4,0)</f>
        <v>Sliding(미서기)</v>
      </c>
      <c r="G135" s="133" t="str">
        <f>VLOOKUP($C135,AL제품Data!$A$2:$K$300,5,0)</f>
        <v>일반창</v>
      </c>
      <c r="H135" s="133" t="str">
        <f>VLOOKUP($C135,AL제품Data!$A$2:$K$300,6,0)</f>
        <v>LONCHEL W400 N3</v>
      </c>
      <c r="I135" s="133" t="str">
        <f>VLOOKUP($C135,AL제품Data!$A$2:$K$300,7,0)</f>
        <v>론첼 W400 N3</v>
      </c>
      <c r="J135" s="133" t="str">
        <f>VLOOKUP($C135,AL제품Data!$A$2:$K$300,8,0)</f>
        <v>단창</v>
      </c>
      <c r="K135" s="133">
        <f>VLOOKUP($C135,AL제품Data!$A$2:$K$300,9,0)</f>
        <v>152</v>
      </c>
      <c r="L135" s="133" t="str">
        <f>VLOOKUP($C135,AL제품Data!$A$2:$K$300,10,0)</f>
        <v>FULL창</v>
      </c>
      <c r="M135" s="133" t="str">
        <f>VLOOKUP($C135,AL제품Data!$A$2:$K$300,11,0)</f>
        <v>특판전용</v>
      </c>
      <c r="N135" s="134" t="str">
        <f>IFERROR(VLOOKUP($C135,AL제품Data!$A$2:$K$117,12,0),"")</f>
        <v/>
      </c>
      <c r="O135" s="130" t="str">
        <f>IF(VLOOKUP($A135,AL성적Data!$A$2:$AB$309,7,0)=0,"",VLOOKUP($A135,AL성적Data!$A$2:$AB$309,7,0))</f>
        <v>22mm(5일반+12공기+5수퍼로이)</v>
      </c>
      <c r="P135" s="135" t="str">
        <f>IF(VLOOKUP($A135,AL성적Data!$A$2:$AB$309,8,0)=0,"",VLOOKUP($A135,AL성적Data!$A$2:$AB$309,8,0))</f>
        <v/>
      </c>
      <c r="Q135" s="135" t="str">
        <f>IF(VLOOKUP($A135,AL성적Data!$A$2:$AB$309,9,0)=0,"",VLOOKUP($A135,AL성적Data!$A$2:$AB$309,9,0))</f>
        <v/>
      </c>
      <c r="R135" s="136" t="str">
        <f>IF(VLOOKUP($A135,AL성적Data!$A$2:$AB$309,10,0)=0,"",VLOOKUP($A135,AL성적Data!$A$2:$AB$309,10,0))</f>
        <v/>
      </c>
      <c r="S135" s="137" t="str">
        <f t="array" ref="S135">IFERROR(INDEX(AL성적Data!K:K,MATCH(1,(AL성적Data!A:A=DB!A135)*(AL성적Data!AC:AC="TW"),0)),"")</f>
        <v/>
      </c>
      <c r="T135" s="138" t="str">
        <f t="array" ref="T135">IFERROR(INDEX(AL성적Data!M:M,MATCH(1,(AL성적Data!A:A=DB!A135)*(AL성적Data!AC:AC="TW"),0)),"")</f>
        <v/>
      </c>
      <c r="U135" s="137" t="str">
        <f t="array" ref="U135">IFERROR(INDEX(AL성적Data!N:N,MATCH(1,(AL성적Data!A:A=DB!A135)*(AL성적Data!AC:AC="TW"),0)),"")</f>
        <v/>
      </c>
      <c r="V135" s="137" t="str">
        <f t="array" ref="V135">IFERROR(INDEX(AL성적Data!O:O,MATCH(1,(AL성적Data!A:A=DB!A135)*(AL성적Data!AC:AC="TA"),0)),"")</f>
        <v/>
      </c>
      <c r="W135" s="137" t="str">
        <f t="array" ref="W135">IFERROR(IF(INDEX(AL성적Data!Q:Q,MATCH(1,(AL성적Data!A:A=DB!A135)*(AL성적Data!AC:AC="WA"),0))=0,"",INDEX(AL성적Data!Q:Q,MATCH(1,(AL성적Data!A:A=DB!A135)*(AL성적Data!AC:AC="WA"),0))),"")</f>
        <v/>
      </c>
      <c r="X135" s="137" t="str">
        <f t="array" ref="X135">IFERROR(IF(INDEX(AL성적Data!R:R,MATCH(1,(AL성적Data!A:A=DB!A135)*(AL성적Data!AC:AC="WA"),0))=0,"",INDEX(AL성적Data!R:R,MATCH(1,(AL성적Data!A:A=DB!A135)*(AL성적Data!AC:AC="WA"),0))),"")</f>
        <v>25등급</v>
      </c>
      <c r="Y135" s="137" t="str">
        <f t="array" ref="Y135">IFERROR(IF(INDEX(AL성적Data!S:S,MATCH(1,(AL성적Data!A:A=DB!A135)*(AL성적Data!AC:AC="WA"),0))=0,"",INDEX(AL성적Data!S:S,MATCH(1,(AL성적Data!A:A=DB!A135)*(AL성적Data!AC:AC="WA"),0))),"")</f>
        <v>280등급</v>
      </c>
      <c r="Z135" s="137"/>
      <c r="AA135" s="137"/>
      <c r="AB135" s="137"/>
      <c r="AC135" s="137"/>
      <c r="AD135" s="139"/>
      <c r="AE135" s="150" t="str">
        <f>IFERROR(HYPERLINK(AX135,AE$1),"")</f>
        <v/>
      </c>
      <c r="AF135" s="151" t="str">
        <f>IFERROR(HYPERLINK(AY135,AF$1),"")</f>
        <v/>
      </c>
      <c r="AG135" s="151" t="str">
        <f>IFERROR(HYPERLINK(AZ135,AG$1),"")</f>
        <v>성적서_역학</v>
      </c>
      <c r="AH135" s="135"/>
      <c r="AI135" s="135"/>
      <c r="AJ135" s="135"/>
      <c r="AK135" s="135"/>
      <c r="AL135" s="152"/>
      <c r="AM135" s="140" t="str">
        <f>IFERROR(IF(BG135="","",HYPERLINK(BG135,AM$1)),"")</f>
        <v>도면_단면dwg</v>
      </c>
      <c r="AN135" s="140" t="str">
        <f>IFERROR(IF(BH135="","",HYPERLINK(BH135,AN$1)),"")</f>
        <v/>
      </c>
      <c r="AO135" s="140" t="str">
        <f>IFERROR(IF(BI135="","",HYPERLINK(BI135,AO$1)),"")</f>
        <v/>
      </c>
      <c r="AP135" s="140" t="str">
        <f>IFERROR(IF(BJ135="","",HYPERLINK(BJ135,AP$1)),"")</f>
        <v/>
      </c>
      <c r="AQ135" s="140" t="str">
        <f>IFERROR(IF(BK135="","",HYPERLINK(BK135,AQ$1)),"")</f>
        <v/>
      </c>
      <c r="AR135" s="140" t="str">
        <f>IFERROR(IF(BL135="","",HYPERLINK(BL135,AR$1)),"")</f>
        <v/>
      </c>
      <c r="AS135" s="140" t="str">
        <f>IFERROR(IF(BM135="","",HYPERLINK(BM135,AS$1)),"")</f>
        <v/>
      </c>
      <c r="AT135" s="140" t="str">
        <f>IFERROR(IF(BN135="","",HYPERLINK(BN135,AT$1)),"")</f>
        <v/>
      </c>
      <c r="AU135" s="141" t="str">
        <f>IFERROR(IF(BO135="","",HYPERLINK(BO135,AU$1)),"")</f>
        <v/>
      </c>
      <c r="AV135" s="140" t="str">
        <f>IFERROR(IF(BP135="","",HYPERLINK(BP135,AV$1)),"")</f>
        <v/>
      </c>
      <c r="AX135" s="130" t="e">
        <f t="array" ref="AX135">INDEX(AL성적Data!AF:AF,MATCH(1,(AL성적Data!A:A=DB!A135)*(AL성적Data!AC:AC="TW"),0))</f>
        <v>#N/A</v>
      </c>
      <c r="AY135" s="130" t="e">
        <f t="array" ref="AY135">INDEX(AL성적Data!AF:AF,MATCH(1,(AL성적Data!A:A=DB!A135)*(AL성적Data!AC:AC="TA"),0))</f>
        <v>#N/A</v>
      </c>
      <c r="AZ135" s="130" t="str">
        <f t="array" ref="AZ135">INDEX(AL성적Data!AF:AF,MATCH(1,(AL성적Data!A:A=DB!A135)*(AL성적Data!AC:AC="WA"),0))</f>
        <v>http://www.lxhausys.co.kr/popup/rn/download/downloadPopup.jsp?from=alwindow&amp;uu=/upload/alwindow/data/WA-LC-W400-N3-227FFGS1A5.pdf</v>
      </c>
      <c r="BA135" s="130"/>
      <c r="BB135" s="130"/>
      <c r="BC135" s="130" t="e">
        <f>INDEX(AL성적Data!AF:AF,MATCH(1,(AL성적Data!A:A=DB!A135)*(AL성적Data!AC:AC="DA2"),0))</f>
        <v>#N/A</v>
      </c>
      <c r="BD135" s="130"/>
      <c r="BE135" s="130"/>
      <c r="BF135" s="130"/>
      <c r="BG135" s="135" t="str">
        <f>IF(VLOOKUP($C135,AL제품Data!$A$2:$AL$200,28,0)="","",VLOOKUP($C135,AL제품Data!$A$2:$AL$200,28,0))</f>
        <v>http://www.lxhausys.co.kr/popup/rn/download/downloadPopup.jsp?from=alwindow&amp;uu=/upload/alwindow/data/LC-W400-N3_SEC.dwg</v>
      </c>
      <c r="BH135" s="135"/>
      <c r="BI135" s="135" t="str">
        <f>IF(VLOOKUP($C135,AL제품Data!$A$2:$AL$100,30,0)="","",VLOOKUP($C135,AL제품Data!$A$2:$AL$100,30,0))</f>
        <v/>
      </c>
      <c r="BJ135" s="135"/>
      <c r="BK135" s="135"/>
      <c r="BL135" s="135"/>
      <c r="BM135" s="135"/>
      <c r="BN135" s="135"/>
      <c r="BO135" s="135" t="str">
        <f>IF(VLOOKUP($C135,AL제품Data!$A$2:$AL$100,36,0)="","",VLOOKUP($C135,AL제품Data!$A$2:$AL$100,36,0))</f>
        <v/>
      </c>
      <c r="BP135" s="135"/>
      <c r="BQ135" s="135" t="str">
        <f>IF(VLOOKUP($C135,AL제품Data!$A$2:$AL$100,38,0)="","",VLOOKUP($C135,AL제품Data!$A$2:$AL$100,38,0))</f>
        <v/>
      </c>
      <c r="BR135" s="130"/>
      <c r="BS135" s="130"/>
    </row>
    <row r="136" spans="1:71" s="112" customFormat="1" ht="20.25" customHeight="1" thickBot="1">
      <c r="A136" s="130" t="s">
        <v>1220</v>
      </c>
      <c r="B136" s="158" t="str">
        <f t="shared" si="0"/>
        <v>1</v>
      </c>
      <c r="C136" s="132" t="s">
        <v>1174</v>
      </c>
      <c r="D136" s="133" t="str">
        <f>VLOOKUP($C136,AL제품Data!$A$2:$K$117,2,0)</f>
        <v>AL-PVC</v>
      </c>
      <c r="E136" s="133" t="str">
        <f>VLOOKUP($C136,AL제품Data!$A$2:$K$300,3,0)</f>
        <v>실내면,발코니면</v>
      </c>
      <c r="F136" s="133" t="str">
        <f>VLOOKUP($C136,AL제품Data!$A$2:$K$300,4,0)</f>
        <v>Sliding(미서기)</v>
      </c>
      <c r="G136" s="133" t="str">
        <f>VLOOKUP($C136,AL제품Data!$A$2:$K$300,5,0)</f>
        <v>일반창</v>
      </c>
      <c r="H136" s="133" t="str">
        <f>VLOOKUP($C136,AL제품Data!$A$2:$K$300,6,0)</f>
        <v>LONCHEL W400 N3</v>
      </c>
      <c r="I136" s="133" t="str">
        <f>VLOOKUP($C136,AL제품Data!$A$2:$K$300,7,0)</f>
        <v>론첼 W400 N3</v>
      </c>
      <c r="J136" s="133" t="str">
        <f>VLOOKUP($C136,AL제품Data!$A$2:$K$300,8,0)</f>
        <v>단창</v>
      </c>
      <c r="K136" s="133">
        <f>VLOOKUP($C136,AL제품Data!$A$2:$K$300,9,0)</f>
        <v>152</v>
      </c>
      <c r="L136" s="133" t="str">
        <f>VLOOKUP($C136,AL제품Data!$A$2:$K$300,10,0)</f>
        <v>입면분할가능</v>
      </c>
      <c r="M136" s="133" t="str">
        <f>VLOOKUP($C136,AL제품Data!$A$2:$K$300,11,0)</f>
        <v>특판전용</v>
      </c>
      <c r="N136" s="134" t="str">
        <f>IFERROR(VLOOKUP($C136,AL제품Data!$A$2:$K$117,12,0),"")</f>
        <v/>
      </c>
      <c r="O136" s="130" t="str">
        <f>IF(VLOOKUP($A136,AL성적Data!$A$2:$AB$309,7,0)=0,"",VLOOKUP($A136,AL성적Data!$A$2:$AB$309,7,0))</f>
        <v>22mm(5일반+12공기+5수퍼로이)</v>
      </c>
      <c r="P136" s="135" t="str">
        <f>IF(VLOOKUP($A136,AL성적Data!$A$2:$AB$309,8,0)=0,"",VLOOKUP($A136,AL성적Data!$A$2:$AB$309,8,0))</f>
        <v>27.76mm(5일반+0.76접합+5일반+12공기+5일반)</v>
      </c>
      <c r="Q136" s="135" t="str">
        <f>IF(VLOOKUP($A136,AL성적Data!$A$2:$AB$309,9,0)=0,"",VLOOKUP($A136,AL성적Data!$A$2:$AB$309,9,0))</f>
        <v/>
      </c>
      <c r="R136" s="136" t="str">
        <f>IF(VLOOKUP($A136,AL성적Data!$A$2:$AB$309,10,0)=0,"",VLOOKUP($A136,AL성적Data!$A$2:$AB$309,10,0))</f>
        <v/>
      </c>
      <c r="S136" s="137" t="str">
        <f t="array" ref="S136">IFERROR(INDEX(AL성적Data!K:K,MATCH(1,(AL성적Data!A:A=DB!A136)*(AL성적Data!AC:AC="TW"),0)),"")</f>
        <v>4등급</v>
      </c>
      <c r="T136" s="138">
        <f t="array" ref="T136">IFERROR(INDEX(AL성적Data!M:M,MATCH(1,(AL성적Data!A:A=DB!A136)*(AL성적Data!AC:AC="TW"),0)),"")</f>
        <v>2.242</v>
      </c>
      <c r="U136" s="137">
        <f t="array" ref="U136">IFERROR(INDEX(AL성적Data!N:N,MATCH(1,(AL성적Data!A:A=DB!A136)*(AL성적Data!AC:AC="TW"),0)),"")</f>
        <v>1.36</v>
      </c>
      <c r="V136" s="137" t="str">
        <f t="array" ref="V136">IFERROR(INDEX(AL성적Data!O:O,MATCH(1,(AL성적Data!A:A=DB!A136)*(AL성적Data!AC:AC="TA"),0)),"")</f>
        <v/>
      </c>
      <c r="W136" s="137" t="str">
        <f t="array" ref="W136">IFERROR(IF(INDEX(AL성적Data!Q:Q,MATCH(1,(AL성적Data!A:A=DB!A136)*(AL성적Data!AC:AC="WA"),0))=0,"",INDEX(AL성적Data!Q:Q,MATCH(1,(AL성적Data!A:A=DB!A136)*(AL성적Data!AC:AC="WA"),0))),"")</f>
        <v/>
      </c>
      <c r="X136" s="137" t="str">
        <f t="array" ref="X136">IFERROR(IF(INDEX(AL성적Data!R:R,MATCH(1,(AL성적Data!A:A=DB!A136)*(AL성적Data!AC:AC="WA"),0))=0,"",INDEX(AL성적Data!R:R,MATCH(1,(AL성적Data!A:A=DB!A136)*(AL성적Data!AC:AC="WA"),0))),"")</f>
        <v/>
      </c>
      <c r="Y136" s="137" t="str">
        <f t="array" ref="Y136">IFERROR(IF(INDEX(AL성적Data!S:S,MATCH(1,(AL성적Data!A:A=DB!A136)*(AL성적Data!AC:AC="WA"),0))=0,"",INDEX(AL성적Data!S:S,MATCH(1,(AL성적Data!A:A=DB!A136)*(AL성적Data!AC:AC="WA"),0))),"")</f>
        <v/>
      </c>
      <c r="Z136" s="137"/>
      <c r="AA136" s="137"/>
      <c r="AB136" s="137"/>
      <c r="AC136" s="137"/>
      <c r="AD136" s="139"/>
      <c r="AE136" s="150" t="str">
        <f>IFERROR(HYPERLINK(AX136,AE$1),"")</f>
        <v>성적서_에너지</v>
      </c>
      <c r="AF136" s="151" t="str">
        <f>IFERROR(HYPERLINK(AY136,AF$1),"")</f>
        <v/>
      </c>
      <c r="AG136" s="151" t="str">
        <f>IFERROR(HYPERLINK(AZ136,AG$1),"")</f>
        <v/>
      </c>
      <c r="AH136" s="135"/>
      <c r="AI136" s="135"/>
      <c r="AJ136" s="135"/>
      <c r="AK136" s="135"/>
      <c r="AL136" s="152"/>
      <c r="AM136" s="140" t="str">
        <f>IFERROR(IF(BG136="","",HYPERLINK(BG136,AM$1)),"")</f>
        <v>도면_단면dwg</v>
      </c>
      <c r="AN136" s="140" t="str">
        <f>IFERROR(IF(BH136="","",HYPERLINK(BH136,AN$1)),"")</f>
        <v/>
      </c>
      <c r="AO136" s="140" t="str">
        <f>IFERROR(IF(BI136="","",HYPERLINK(BI136,AO$1)),"")</f>
        <v/>
      </c>
      <c r="AP136" s="140" t="str">
        <f>IFERROR(IF(BJ136="","",HYPERLINK(BJ136,AP$1)),"")</f>
        <v/>
      </c>
      <c r="AQ136" s="140" t="str">
        <f>IFERROR(IF(BK136="","",HYPERLINK(BK136,AQ$1)),"")</f>
        <v/>
      </c>
      <c r="AR136" s="140" t="str">
        <f>IFERROR(IF(BL136="","",HYPERLINK(BL136,AR$1)),"")</f>
        <v/>
      </c>
      <c r="AS136" s="140" t="str">
        <f>IFERROR(IF(BM136="","",HYPERLINK(BM136,AS$1)),"")</f>
        <v/>
      </c>
      <c r="AT136" s="140" t="str">
        <f>IFERROR(IF(BN136="","",HYPERLINK(BN136,AT$1)),"")</f>
        <v/>
      </c>
      <c r="AU136" s="141" t="str">
        <f>IFERROR(IF(BO136="","",HYPERLINK(BO136,AU$1)),"")</f>
        <v/>
      </c>
      <c r="AV136" s="140" t="str">
        <f>IFERROR(IF(BP136="","",HYPERLINK(BP136,AV$1)),"")</f>
        <v/>
      </c>
      <c r="AX136" s="130" t="str">
        <f t="array" ref="AX136">INDEX(AL성적Data!AF:AF,MATCH(1,(AL성적Data!A:A=DB!A136)*(AL성적Data!AC:AC="TW"),0))</f>
        <v>http://www.lxhausys.co.kr/popup/rn/download/downloadPopup.jsp?from=alwindow&amp;uu=/upload/alwindow/data/TW-LC-W400-N3-T-527GSMS1A5.pdf</v>
      </c>
      <c r="AY136" s="130" t="e">
        <f t="array" ref="AY136">INDEX(AL성적Data!AF:AF,MATCH(1,(AL성적Data!A:A=DB!A136)*(AL성적Data!AC:AC="TA"),0))</f>
        <v>#N/A</v>
      </c>
      <c r="AZ136" s="130" t="e">
        <f t="array" ref="AZ136">INDEX(AL성적Data!AF:AF,MATCH(1,(AL성적Data!A:A=DB!A136)*(AL성적Data!AC:AC="WA"),0))</f>
        <v>#N/A</v>
      </c>
      <c r="BA136" s="130"/>
      <c r="BB136" s="130"/>
      <c r="BC136" s="130" t="e">
        <f>INDEX(AL성적Data!AF:AF,MATCH(1,(AL성적Data!A:A=DB!A136)*(AL성적Data!AC:AC="DA2"),0))</f>
        <v>#N/A</v>
      </c>
      <c r="BD136" s="130"/>
      <c r="BE136" s="130"/>
      <c r="BF136" s="130"/>
      <c r="BG136" s="135" t="str">
        <f>IF(VLOOKUP($C136,AL제품Data!$A$2:$AL$200,28,0)="","",VLOOKUP($C136,AL제품Data!$A$2:$AL$200,28,0))</f>
        <v>http://www.lxhausys.co.kr/popup/rn/download/downloadPopup.jsp?from=alwindow&amp;uu=/upload/alwindow/data/LC-W400-N3-T_SEC.dwg</v>
      </c>
      <c r="BH136" s="135"/>
      <c r="BI136" s="135" t="str">
        <f>IF(VLOOKUP($C136,AL제품Data!$A$2:$AL$100,30,0)="","",VLOOKUP($C136,AL제품Data!$A$2:$AL$100,30,0))</f>
        <v/>
      </c>
      <c r="BJ136" s="135"/>
      <c r="BK136" s="135"/>
      <c r="BL136" s="135"/>
      <c r="BM136" s="135"/>
      <c r="BN136" s="135"/>
      <c r="BO136" s="135" t="str">
        <f>IF(VLOOKUP($C136,AL제품Data!$A$2:$AL$100,36,0)="","",VLOOKUP($C136,AL제품Data!$A$2:$AL$100,36,0))</f>
        <v/>
      </c>
      <c r="BP136" s="135"/>
      <c r="BQ136" s="135" t="str">
        <f>IF(VLOOKUP($C136,AL제품Data!$A$2:$AL$100,38,0)="","",VLOOKUP($C136,AL제품Data!$A$2:$AL$100,38,0))</f>
        <v/>
      </c>
      <c r="BR136" s="130"/>
      <c r="BS136" s="130"/>
    </row>
    <row r="137" spans="1:71" s="112" customFormat="1" ht="20.25" customHeight="1" thickBot="1">
      <c r="A137" s="130" t="s">
        <v>1221</v>
      </c>
      <c r="B137" s="158" t="str">
        <f t="shared" si="0"/>
        <v>2</v>
      </c>
      <c r="C137" s="132" t="s">
        <v>1174</v>
      </c>
      <c r="D137" s="133" t="str">
        <f>VLOOKUP($C137,AL제품Data!$A$2:$K$117,2,0)</f>
        <v>AL-PVC</v>
      </c>
      <c r="E137" s="133" t="str">
        <f>VLOOKUP($C137,AL제품Data!$A$2:$K$300,3,0)</f>
        <v>실내면,발코니면</v>
      </c>
      <c r="F137" s="133" t="str">
        <f>VLOOKUP($C137,AL제품Data!$A$2:$K$300,4,0)</f>
        <v>Sliding(미서기)</v>
      </c>
      <c r="G137" s="133" t="str">
        <f>VLOOKUP($C137,AL제품Data!$A$2:$K$300,5,0)</f>
        <v>일반창</v>
      </c>
      <c r="H137" s="133" t="str">
        <f>VLOOKUP($C137,AL제품Data!$A$2:$K$300,6,0)</f>
        <v>LONCHEL W400 N3</v>
      </c>
      <c r="I137" s="133" t="str">
        <f>VLOOKUP($C137,AL제품Data!$A$2:$K$300,7,0)</f>
        <v>론첼 W400 N3</v>
      </c>
      <c r="J137" s="133" t="str">
        <f>VLOOKUP($C137,AL제품Data!$A$2:$K$300,8,0)</f>
        <v>단창</v>
      </c>
      <c r="K137" s="133">
        <f>VLOOKUP($C137,AL제품Data!$A$2:$K$300,9,0)</f>
        <v>152</v>
      </c>
      <c r="L137" s="133" t="str">
        <f>VLOOKUP($C137,AL제품Data!$A$2:$K$300,10,0)</f>
        <v>입면분할가능</v>
      </c>
      <c r="M137" s="133" t="str">
        <f>VLOOKUP($C137,AL제품Data!$A$2:$K$300,11,0)</f>
        <v>특판전용</v>
      </c>
      <c r="N137" s="134" t="str">
        <f>IFERROR(VLOOKUP($C137,AL제품Data!$A$2:$K$117,12,0),"")</f>
        <v/>
      </c>
      <c r="O137" s="130" t="str">
        <f>IF(VLOOKUP($A137,AL성적Data!$A$2:$AB$309,7,0)=0,"",VLOOKUP($A137,AL성적Data!$A$2:$AB$309,7,0))</f>
        <v>22mm(5일반+12공기+5수퍼로이)</v>
      </c>
      <c r="P137" s="135" t="str">
        <f>IF(VLOOKUP($A137,AL성적Data!$A$2:$AB$309,8,0)=0,"",VLOOKUP($A137,AL성적Data!$A$2:$AB$309,8,0))</f>
        <v>27.76mm(5일반+0.76접합+5일반+12공기+5일반)</v>
      </c>
      <c r="Q137" s="135" t="str">
        <f>IF(VLOOKUP($A137,AL성적Data!$A$2:$AB$309,9,0)=0,"",VLOOKUP($A137,AL성적Data!$A$2:$AB$309,9,0))</f>
        <v/>
      </c>
      <c r="R137" s="136" t="str">
        <f>IF(VLOOKUP($A137,AL성적Data!$A$2:$AB$309,10,0)=0,"",VLOOKUP($A137,AL성적Data!$A$2:$AB$309,10,0))</f>
        <v/>
      </c>
      <c r="S137" s="137" t="str">
        <f t="array" ref="S137">IFERROR(INDEX(AL성적Data!K:K,MATCH(1,(AL성적Data!A:A=DB!A137)*(AL성적Data!AC:AC="TW"),0)),"")</f>
        <v/>
      </c>
      <c r="T137" s="138" t="str">
        <f t="array" ref="T137">IFERROR(INDEX(AL성적Data!M:M,MATCH(1,(AL성적Data!A:A=DB!A137)*(AL성적Data!AC:AC="TW"),0)),"")</f>
        <v/>
      </c>
      <c r="U137" s="137" t="str">
        <f t="array" ref="U137">IFERROR(INDEX(AL성적Data!N:N,MATCH(1,(AL성적Data!A:A=DB!A137)*(AL성적Data!AC:AC="TW"),0)),"")</f>
        <v/>
      </c>
      <c r="V137" s="137" t="str">
        <f t="array" ref="V137">IFERROR(INDEX(AL성적Data!O:O,MATCH(1,(AL성적Data!A:A=DB!A137)*(AL성적Data!AC:AC="TA"),0)),"")</f>
        <v/>
      </c>
      <c r="W137" s="137" t="str">
        <f t="array" ref="W137">IFERROR(IF(INDEX(AL성적Data!Q:Q,MATCH(1,(AL성적Data!A:A=DB!A137)*(AL성적Data!AC:AC="WA"),0))=0,"",INDEX(AL성적Data!Q:Q,MATCH(1,(AL성적Data!A:A=DB!A137)*(AL성적Data!AC:AC="WA"),0))),"")</f>
        <v/>
      </c>
      <c r="X137" s="137" t="str">
        <f t="array" ref="X137">IFERROR(IF(INDEX(AL성적Data!R:R,MATCH(1,(AL성적Data!A:A=DB!A137)*(AL성적Data!AC:AC="WA"),0))=0,"",INDEX(AL성적Data!R:R,MATCH(1,(AL성적Data!A:A=DB!A137)*(AL성적Data!AC:AC="WA"),0))),"")</f>
        <v>25등급</v>
      </c>
      <c r="Y137" s="137" t="str">
        <f t="array" ref="Y137">IFERROR(IF(INDEX(AL성적Data!S:S,MATCH(1,(AL성적Data!A:A=DB!A137)*(AL성적Data!AC:AC="WA"),0))=0,"",INDEX(AL성적Data!S:S,MATCH(1,(AL성적Data!A:A=DB!A137)*(AL성적Data!AC:AC="WA"),0))),"")</f>
        <v>300등급</v>
      </c>
      <c r="Z137" s="137"/>
      <c r="AA137" s="137"/>
      <c r="AB137" s="137"/>
      <c r="AC137" s="137"/>
      <c r="AD137" s="139"/>
      <c r="AE137" s="150" t="str">
        <f>IFERROR(HYPERLINK(AX137,AE$1),"")</f>
        <v/>
      </c>
      <c r="AF137" s="151" t="str">
        <f>IFERROR(HYPERLINK(AY137,AF$1),"")</f>
        <v/>
      </c>
      <c r="AG137" s="151" t="str">
        <f>IFERROR(HYPERLINK(AZ137,AG$1),"")</f>
        <v>성적서_역학</v>
      </c>
      <c r="AH137" s="135"/>
      <c r="AI137" s="135"/>
      <c r="AJ137" s="135"/>
      <c r="AK137" s="135"/>
      <c r="AL137" s="152"/>
      <c r="AM137" s="140" t="str">
        <f>IFERROR(IF(BG137="","",HYPERLINK(BG137,AM$1)),"")</f>
        <v>도면_단면dwg</v>
      </c>
      <c r="AN137" s="140" t="str">
        <f>IFERROR(IF(BH137="","",HYPERLINK(BH137,AN$1)),"")</f>
        <v/>
      </c>
      <c r="AO137" s="140" t="str">
        <f>IFERROR(IF(BI137="","",HYPERLINK(BI137,AO$1)),"")</f>
        <v/>
      </c>
      <c r="AP137" s="140" t="str">
        <f>IFERROR(IF(BJ137="","",HYPERLINK(BJ137,AP$1)),"")</f>
        <v/>
      </c>
      <c r="AQ137" s="140" t="str">
        <f>IFERROR(IF(BK137="","",HYPERLINK(BK137,AQ$1)),"")</f>
        <v/>
      </c>
      <c r="AR137" s="140" t="str">
        <f>IFERROR(IF(BL137="","",HYPERLINK(BL137,AR$1)),"")</f>
        <v/>
      </c>
      <c r="AS137" s="140" t="str">
        <f>IFERROR(IF(BM137="","",HYPERLINK(BM137,AS$1)),"")</f>
        <v/>
      </c>
      <c r="AT137" s="140" t="str">
        <f>IFERROR(IF(BN137="","",HYPERLINK(BN137,AT$1)),"")</f>
        <v/>
      </c>
      <c r="AU137" s="141" t="str">
        <f>IFERROR(IF(BO137="","",HYPERLINK(BO137,AU$1)),"")</f>
        <v/>
      </c>
      <c r="AV137" s="140" t="str">
        <f>IFERROR(IF(BP137="","",HYPERLINK(BP137,AV$1)),"")</f>
        <v/>
      </c>
      <c r="AX137" s="130" t="e">
        <f t="array" ref="AX137">INDEX(AL성적Data!AF:AF,MATCH(1,(AL성적Data!A:A=DB!A137)*(AL성적Data!AC:AC="TW"),0))</f>
        <v>#N/A</v>
      </c>
      <c r="AY137" s="130" t="e">
        <f t="array" ref="AY137">INDEX(AL성적Data!AF:AF,MATCH(1,(AL성적Data!A:A=DB!A137)*(AL성적Data!AC:AC="TA"),0))</f>
        <v>#N/A</v>
      </c>
      <c r="AZ137" s="130" t="str">
        <f t="array" ref="AZ137">INDEX(AL성적Data!AF:AF,MATCH(1,(AL성적Data!A:A=DB!A137)*(AL성적Data!AC:AC="WA"),0))</f>
        <v>http://www.lxhausys.co.kr/popup/rn/download/downloadPopup.jsp?from=alwindow&amp;uu=/upload/alwindow/data/WA-LC-W400-N3-T-527GSMS1A5.pdf</v>
      </c>
      <c r="BA137" s="130"/>
      <c r="BB137" s="130"/>
      <c r="BC137" s="130" t="e">
        <f>INDEX(AL성적Data!AF:AF,MATCH(1,(AL성적Data!A:A=DB!A137)*(AL성적Data!AC:AC="DA2"),0))</f>
        <v>#N/A</v>
      </c>
      <c r="BD137" s="130"/>
      <c r="BE137" s="130"/>
      <c r="BF137" s="130"/>
      <c r="BG137" s="135" t="str">
        <f>IF(VLOOKUP($C137,AL제품Data!$A$2:$AL$200,28,0)="","",VLOOKUP($C137,AL제품Data!$A$2:$AL$200,28,0))</f>
        <v>http://www.lxhausys.co.kr/popup/rn/download/downloadPopup.jsp?from=alwindow&amp;uu=/upload/alwindow/data/LC-W400-N3-T_SEC.dwg</v>
      </c>
      <c r="BH137" s="135"/>
      <c r="BI137" s="135" t="str">
        <f>IF(VLOOKUP($C137,AL제품Data!$A$2:$AL$100,30,0)="","",VLOOKUP($C137,AL제품Data!$A$2:$AL$100,30,0))</f>
        <v/>
      </c>
      <c r="BJ137" s="135"/>
      <c r="BK137" s="135"/>
      <c r="BL137" s="135"/>
      <c r="BM137" s="135"/>
      <c r="BN137" s="135"/>
      <c r="BO137" s="135" t="str">
        <f>IF(VLOOKUP($C137,AL제품Data!$A$2:$AL$100,36,0)="","",VLOOKUP($C137,AL제품Data!$A$2:$AL$100,36,0))</f>
        <v/>
      </c>
      <c r="BP137" s="135"/>
      <c r="BQ137" s="135" t="str">
        <f>IF(VLOOKUP($C137,AL제품Data!$A$2:$AL$100,38,0)="","",VLOOKUP($C137,AL제품Data!$A$2:$AL$100,38,0))</f>
        <v/>
      </c>
      <c r="BR137" s="130"/>
      <c r="BS137" s="130"/>
    </row>
    <row r="138" spans="1:71" s="112" customFormat="1" ht="20.25" customHeight="1" thickBot="1">
      <c r="A138" s="130" t="s">
        <v>1226</v>
      </c>
      <c r="B138" s="158" t="str">
        <f t="shared" si="0"/>
        <v>1</v>
      </c>
      <c r="C138" s="132" t="s">
        <v>1174</v>
      </c>
      <c r="D138" s="133" t="str">
        <f>VLOOKUP($C138,AL제품Data!$A$2:$K$117,2,0)</f>
        <v>AL-PVC</v>
      </c>
      <c r="E138" s="133" t="str">
        <f>VLOOKUP($C138,AL제품Data!$A$2:$K$300,3,0)</f>
        <v>실내면,발코니면</v>
      </c>
      <c r="F138" s="133" t="str">
        <f>VLOOKUP($C138,AL제품Data!$A$2:$K$300,4,0)</f>
        <v>Sliding(미서기)</v>
      </c>
      <c r="G138" s="133" t="str">
        <f>VLOOKUP($C138,AL제품Data!$A$2:$K$300,5,0)</f>
        <v>일반창</v>
      </c>
      <c r="H138" s="133" t="str">
        <f>VLOOKUP($C138,AL제품Data!$A$2:$K$300,6,0)</f>
        <v>LONCHEL W400 N3</v>
      </c>
      <c r="I138" s="133" t="str">
        <f>VLOOKUP($C138,AL제품Data!$A$2:$K$300,7,0)</f>
        <v>론첼 W400 N3</v>
      </c>
      <c r="J138" s="133" t="str">
        <f>VLOOKUP($C138,AL제품Data!$A$2:$K$300,8,0)</f>
        <v>단창</v>
      </c>
      <c r="K138" s="133">
        <f>VLOOKUP($C138,AL제품Data!$A$2:$K$300,9,0)</f>
        <v>152</v>
      </c>
      <c r="L138" s="133" t="str">
        <f>VLOOKUP($C138,AL제품Data!$A$2:$K$300,10,0)</f>
        <v>입면분할가능</v>
      </c>
      <c r="M138" s="133" t="str">
        <f>VLOOKUP($C138,AL제품Data!$A$2:$K$300,11,0)</f>
        <v>특판전용</v>
      </c>
      <c r="N138" s="134" t="str">
        <f>IFERROR(VLOOKUP($C138,AL제품Data!$A$2:$K$117,12,0),"")</f>
        <v/>
      </c>
      <c r="O138" s="130" t="str">
        <f>IF(VLOOKUP($A138,AL성적Data!$A$2:$AB$309,7,0)=0,"",VLOOKUP($A138,AL성적Data!$A$2:$AB$309,7,0))</f>
        <v>22mm(5일반+12아르곤+5수퍼로이)</v>
      </c>
      <c r="P138" s="135" t="str">
        <f>IF(VLOOKUP($A138,AL성적Data!$A$2:$AB$309,8,0)=0,"",VLOOKUP($A138,AL성적Data!$A$2:$AB$309,8,0))</f>
        <v>27.76mm(5일반+0.76접합+5일반+12아르곤+5일반)</v>
      </c>
      <c r="Q138" s="135" t="str">
        <f>IF(VLOOKUP($A138,AL성적Data!$A$2:$AB$309,9,0)=0,"",VLOOKUP($A138,AL성적Data!$A$2:$AB$309,9,0))</f>
        <v/>
      </c>
      <c r="R138" s="136" t="str">
        <f>IF(VLOOKUP($A138,AL성적Data!$A$2:$AB$309,10,0)=0,"",VLOOKUP($A138,AL성적Data!$A$2:$AB$309,10,0))</f>
        <v/>
      </c>
      <c r="S138" s="137" t="str">
        <f t="array" ref="S138">IFERROR(INDEX(AL성적Data!K:K,MATCH(1,(AL성적Data!A:A=DB!A138)*(AL성적Data!AC:AC="TW"),0)),"")</f>
        <v>4등급</v>
      </c>
      <c r="T138" s="138">
        <f t="array" ref="T138">IFERROR(INDEX(AL성적Data!M:M,MATCH(1,(AL성적Data!A:A=DB!A138)*(AL성적Data!AC:AC="TW"),0)),"")</f>
        <v>2.1509999999999998</v>
      </c>
      <c r="U138" s="137">
        <f t="array" ref="U138">IFERROR(INDEX(AL성적Data!N:N,MATCH(1,(AL성적Data!A:A=DB!A138)*(AL성적Data!AC:AC="TW"),0)),"")</f>
        <v>1.17</v>
      </c>
      <c r="V138" s="137" t="str">
        <f t="array" ref="V138">IFERROR(INDEX(AL성적Data!O:O,MATCH(1,(AL성적Data!A:A=DB!A138)*(AL성적Data!AC:AC="TA"),0)),"")</f>
        <v/>
      </c>
      <c r="W138" s="137" t="str">
        <f t="array" ref="W138">IFERROR(IF(INDEX(AL성적Data!Q:Q,MATCH(1,(AL성적Data!A:A=DB!A138)*(AL성적Data!AC:AC="WA"),0))=0,"",INDEX(AL성적Data!Q:Q,MATCH(1,(AL성적Data!A:A=DB!A138)*(AL성적Data!AC:AC="WA"),0))),"")</f>
        <v/>
      </c>
      <c r="X138" s="137" t="str">
        <f t="array" ref="X138">IFERROR(IF(INDEX(AL성적Data!R:R,MATCH(1,(AL성적Data!A:A=DB!A138)*(AL성적Data!AC:AC="WA"),0))=0,"",INDEX(AL성적Data!R:R,MATCH(1,(AL성적Data!A:A=DB!A138)*(AL성적Data!AC:AC="WA"),0))),"")</f>
        <v/>
      </c>
      <c r="Y138" s="137" t="str">
        <f t="array" ref="Y138">IFERROR(IF(INDEX(AL성적Data!S:S,MATCH(1,(AL성적Data!A:A=DB!A138)*(AL성적Data!AC:AC="WA"),0))=0,"",INDEX(AL성적Data!S:S,MATCH(1,(AL성적Data!A:A=DB!A138)*(AL성적Data!AC:AC="WA"),0))),"")</f>
        <v/>
      </c>
      <c r="Z138" s="137"/>
      <c r="AA138" s="137"/>
      <c r="AB138" s="137"/>
      <c r="AC138" s="137"/>
      <c r="AD138" s="139"/>
      <c r="AE138" s="150" t="str">
        <f>IFERROR(HYPERLINK(AX138,AE$1),"")</f>
        <v>성적서_에너지</v>
      </c>
      <c r="AF138" s="151" t="str">
        <f>IFERROR(HYPERLINK(AY138,AF$1),"")</f>
        <v/>
      </c>
      <c r="AG138" s="151" t="str">
        <f>IFERROR(HYPERLINK(AZ138,AG$1),"")</f>
        <v/>
      </c>
      <c r="AH138" s="135"/>
      <c r="AI138" s="135"/>
      <c r="AJ138" s="135"/>
      <c r="AK138" s="135"/>
      <c r="AL138" s="152"/>
      <c r="AM138" s="140" t="str">
        <f>IFERROR(IF(BG138="","",HYPERLINK(BG138,AM$1)),"")</f>
        <v>도면_단면dwg</v>
      </c>
      <c r="AN138" s="140" t="str">
        <f>IFERROR(IF(BH138="","",HYPERLINK(BH138,AN$1)),"")</f>
        <v/>
      </c>
      <c r="AO138" s="140" t="str">
        <f>IFERROR(IF(BI138="","",HYPERLINK(BI138,AO$1)),"")</f>
        <v/>
      </c>
      <c r="AP138" s="140" t="str">
        <f>IFERROR(IF(BJ138="","",HYPERLINK(BJ138,AP$1)),"")</f>
        <v/>
      </c>
      <c r="AQ138" s="140" t="str">
        <f>IFERROR(IF(BK138="","",HYPERLINK(BK138,AQ$1)),"")</f>
        <v/>
      </c>
      <c r="AR138" s="140" t="str">
        <f>IFERROR(IF(BL138="","",HYPERLINK(BL138,AR$1)),"")</f>
        <v/>
      </c>
      <c r="AS138" s="140" t="str">
        <f>IFERROR(IF(BM138="","",HYPERLINK(BM138,AS$1)),"")</f>
        <v/>
      </c>
      <c r="AT138" s="140" t="str">
        <f>IFERROR(IF(BN138="","",HYPERLINK(BN138,AT$1)),"")</f>
        <v/>
      </c>
      <c r="AU138" s="141" t="str">
        <f>IFERROR(IF(BO138="","",HYPERLINK(BO138,AU$1)),"")</f>
        <v/>
      </c>
      <c r="AV138" s="140" t="str">
        <f>IFERROR(IF(BP138="","",HYPERLINK(BP138,AV$1)),"")</f>
        <v/>
      </c>
      <c r="AX138" s="130" t="str">
        <f t="array" ref="AX138">INDEX(AL성적Data!AF:AF,MATCH(1,(AL성적Data!A:A=DB!A138)*(AL성적Data!AC:AC="TW"),0))</f>
        <v>http://www.lxhausys.co.kr/popup/rn/download/downloadPopup.jsp?from=alwindow&amp;uu=/upload/alwindow/data/TW-LC-W400-N3-T-527GEME1R5.pdf</v>
      </c>
      <c r="AY138" s="130" t="e">
        <f t="array" ref="AY138">INDEX(AL성적Data!AF:AF,MATCH(1,(AL성적Data!A:A=DB!A138)*(AL성적Data!AC:AC="TA"),0))</f>
        <v>#N/A</v>
      </c>
      <c r="AZ138" s="130" t="e">
        <f t="array" ref="AZ138">INDEX(AL성적Data!AF:AF,MATCH(1,(AL성적Data!A:A=DB!A138)*(AL성적Data!AC:AC="WA"),0))</f>
        <v>#N/A</v>
      </c>
      <c r="BA138" s="130"/>
      <c r="BB138" s="130"/>
      <c r="BC138" s="130" t="e">
        <f>INDEX(AL성적Data!AF:AF,MATCH(1,(AL성적Data!A:A=DB!A138)*(AL성적Data!AC:AC="DA2"),0))</f>
        <v>#N/A</v>
      </c>
      <c r="BD138" s="130"/>
      <c r="BE138" s="130"/>
      <c r="BF138" s="130"/>
      <c r="BG138" s="135" t="str">
        <f>IF(VLOOKUP($C138,AL제품Data!$A$2:$AL$200,28,0)="","",VLOOKUP($C138,AL제품Data!$A$2:$AL$200,28,0))</f>
        <v>http://www.lxhausys.co.kr/popup/rn/download/downloadPopup.jsp?from=alwindow&amp;uu=/upload/alwindow/data/LC-W400-N3-T_SEC.dwg</v>
      </c>
      <c r="BH138" s="135"/>
      <c r="BI138" s="135" t="str">
        <f>IF(VLOOKUP($C138,AL제품Data!$A$2:$AL$100,30,0)="","",VLOOKUP($C138,AL제품Data!$A$2:$AL$100,30,0))</f>
        <v/>
      </c>
      <c r="BJ138" s="135"/>
      <c r="BK138" s="135"/>
      <c r="BL138" s="135"/>
      <c r="BM138" s="135"/>
      <c r="BN138" s="135"/>
      <c r="BO138" s="135" t="str">
        <f>IF(VLOOKUP($C138,AL제품Data!$A$2:$AL$100,36,0)="","",VLOOKUP($C138,AL제품Data!$A$2:$AL$100,36,0))</f>
        <v/>
      </c>
      <c r="BP138" s="135"/>
      <c r="BQ138" s="135" t="str">
        <f>IF(VLOOKUP($C138,AL제품Data!$A$2:$AL$100,38,0)="","",VLOOKUP($C138,AL제품Data!$A$2:$AL$100,38,0))</f>
        <v/>
      </c>
      <c r="BR138" s="130"/>
      <c r="BS138" s="130"/>
    </row>
    <row r="139" spans="1:71" s="112" customFormat="1" ht="20.25" customHeight="1" thickBot="1">
      <c r="A139" s="130" t="s">
        <v>1337</v>
      </c>
      <c r="B139" s="158">
        <v>1</v>
      </c>
      <c r="C139" s="131" t="s">
        <v>922</v>
      </c>
      <c r="D139" s="133" t="str">
        <f>VLOOKUP($C139,AL제품Data!$A$2:$K$117,2,0)</f>
        <v>AL</v>
      </c>
      <c r="E139" s="133" t="str">
        <f>VLOOKUP($C139,AL제품Data!$A$2:$K$300,3,0)</f>
        <v>실내면,발코니면</v>
      </c>
      <c r="F139" s="133" t="str">
        <f>VLOOKUP($C139,AL제품Data!$A$2:$K$300,4,0)</f>
        <v>Lift &amp; Slide(기능성미서기)</v>
      </c>
      <c r="G139" s="133" t="str">
        <f>VLOOKUP($C139,AL제품Data!$A$2:$K$300,5,0)</f>
        <v>시스템창</v>
      </c>
      <c r="H139" s="133" t="str">
        <f>VLOOKUP($C139,AL제품Data!$A$2:$K$300,6,0)</f>
        <v>Eurosystem9 AL</v>
      </c>
      <c r="I139" s="133" t="str">
        <f>VLOOKUP($C139,AL제품Data!$A$2:$K$300,7,0)</f>
        <v>유로시스템9 알루미늄</v>
      </c>
      <c r="J139" s="133" t="str">
        <f>VLOOKUP($C139,AL제품Data!$A$2:$K$300,8,0)</f>
        <v>LS단창</v>
      </c>
      <c r="K139" s="133">
        <f>VLOOKUP($C139,AL제품Data!$A$2:$K$300,9,0)</f>
        <v>200</v>
      </c>
      <c r="L139" s="133" t="str">
        <f>VLOOKUP($C139,AL제품Data!$A$2:$K$300,10,0)</f>
        <v>입면분할가능</v>
      </c>
      <c r="M139" s="133" t="str">
        <f>VLOOKUP($C139,AL제품Data!$A$2:$K$300,11,0)</f>
        <v>전체</v>
      </c>
      <c r="N139" s="134" t="str">
        <f>IFERROR(VLOOKUP($C139,AL제품Data!$A$2:$K$117,12,0),"")</f>
        <v/>
      </c>
      <c r="O139" s="130" t="str">
        <f>IF(VLOOKUP($A139,AL성적Data!$A$2:$AB$309,7,0)=0,"",VLOOKUP($A139,AL성적Data!$A$2:$AB$309,7,0))</f>
        <v>46.5mm(5수퍼로이+18아르곤+0.5경량+18아르곤+5수퍼로이)</v>
      </c>
      <c r="P139" s="135"/>
      <c r="Q139" s="135"/>
      <c r="R139" s="136"/>
      <c r="S139" s="137" t="str">
        <f t="array" ref="S139">IFERROR(INDEX(AL성적Data!K:K,MATCH(1,(AL성적Data!A:A=DB!A139)*(AL성적Data!AC:AC="TW"),0)),"")</f>
        <v>2등급</v>
      </c>
      <c r="T139" s="138">
        <f t="array" ref="T139">IFERROR(INDEX(AL성적Data!M:M,MATCH(1,(AL성적Data!A:A=DB!A139)*(AL성적Data!AC:AC="TW"),0)),"")</f>
        <v>1.073</v>
      </c>
      <c r="U139" s="137" t="str">
        <f t="array" ref="U139">IFERROR(INDEX(AL성적Data!N:N,MATCH(1,(AL성적Data!A:A=DB!A139)*(AL성적Data!AC:AC="TW"),0)),"")</f>
        <v>1등급</v>
      </c>
      <c r="V139" s="137"/>
      <c r="W139" s="137"/>
      <c r="X139" s="137"/>
      <c r="Y139" s="137"/>
      <c r="Z139" s="137"/>
      <c r="AA139" s="137"/>
      <c r="AB139" s="137"/>
      <c r="AC139" s="137"/>
      <c r="AD139" s="139"/>
      <c r="AE139" s="150" t="str">
        <f>IFERROR(HYPERLINK(AX139,AE$1),"")</f>
        <v>성적서_에너지</v>
      </c>
      <c r="AF139" s="151"/>
      <c r="AG139" s="151"/>
      <c r="AH139" s="135"/>
      <c r="AI139" s="135"/>
      <c r="AJ139" s="135"/>
      <c r="AK139" s="135"/>
      <c r="AL139" s="152"/>
      <c r="AM139" s="140" t="str">
        <f>IFERROR(IF(BG139="","",HYPERLINK(BG139,AM$1)),"")</f>
        <v>도면_단면dwg</v>
      </c>
      <c r="AN139" s="140" t="str">
        <f>IFERROR(IF(BH139="","",HYPERLINK(BH139,AN$1)),"")</f>
        <v/>
      </c>
      <c r="AO139" s="140" t="str">
        <f>IFERROR(IF(BI139="","",HYPERLINK(BI139,AO$1)),"")</f>
        <v/>
      </c>
      <c r="AP139" s="140" t="str">
        <f>IFERROR(IF(BJ139="","",HYPERLINK(BJ139,AP$1)),"")</f>
        <v/>
      </c>
      <c r="AQ139" s="140" t="str">
        <f>IFERROR(IF(BK139="","",HYPERLINK(BK139,AQ$1)),"")</f>
        <v/>
      </c>
      <c r="AR139" s="140" t="str">
        <f>IFERROR(IF(BL139="","",HYPERLINK(BL139,AR$1)),"")</f>
        <v/>
      </c>
      <c r="AS139" s="140" t="str">
        <f>IFERROR(IF(BM139="","",HYPERLINK(BM139,AS$1)),"")</f>
        <v/>
      </c>
      <c r="AT139" s="140" t="str">
        <f>IFERROR(IF(BN139="","",HYPERLINK(BN139,AT$1)),"")</f>
        <v/>
      </c>
      <c r="AU139" s="141" t="str">
        <f>IFERROR(IF(BO139="","",HYPERLINK(BO139,AU$1)),"")</f>
        <v>리플렛</v>
      </c>
      <c r="AV139" s="140" t="str">
        <f>IFERROR(IF(BP139="","",HYPERLINK(BP139,AV$1)),"")</f>
        <v/>
      </c>
      <c r="AX139" s="130" t="str">
        <f t="array" ref="AX139">INDEX(AL성적Data!AF:AF,MATCH(1,(AL성적Data!A:A=DB!A139)*(AL성적Data!AC:AC="TW"),0))</f>
        <v>http://www.lxhausys.co.kr/popup/rn/download/downloadPopup.jsp?from=alwindow&amp;uu=/upload/alwindow/data/TW-E9-ALS200-346FEAE2R5.pdf</v>
      </c>
      <c r="AY139" s="130" t="e">
        <f t="array" ref="AY139">INDEX(AL성적Data!AF:AF,MATCH(1,(AL성적Data!A:A=DB!A139)*(AL성적Data!AC:AC="TA"),0))</f>
        <v>#N/A</v>
      </c>
      <c r="AZ139" s="130" t="e">
        <f t="array" ref="AZ139">INDEX(AL성적Data!AF:AF,MATCH(1,(AL성적Data!A:A=DB!A139)*(AL성적Data!AC:AC="WA"),0))</f>
        <v>#N/A</v>
      </c>
      <c r="BA139" s="130"/>
      <c r="BB139" s="130"/>
      <c r="BC139" s="130" t="e">
        <f>INDEX(AL성적Data!AF:AF,MATCH(1,(AL성적Data!A:A=DB!A139)*(AL성적Data!AC:AC="DA2"),0))</f>
        <v>#N/A</v>
      </c>
      <c r="BD139" s="130"/>
      <c r="BE139" s="130"/>
      <c r="BF139" s="130"/>
      <c r="BG139" s="135" t="str">
        <f>IF(VLOOKUP($C139,AL제품Data!$A$2:$AL$200,28,0)="","",VLOOKUP($C139,AL제품Data!$A$2:$AL$200,28,0))</f>
        <v>http://www.lxhausys.co.kr/popup/rn/download/downloadPopup.jsp?from=alwindow&amp;uu=/upload/alwindow/data/E9-ALS200_SEC.dwg</v>
      </c>
      <c r="BH139" s="135"/>
      <c r="BI139" s="135" t="str">
        <f>IF(VLOOKUP($C139,AL제품Data!$A$2:$AL$100,30,0)="","",VLOOKUP($C139,AL제품Data!$A$2:$AL$100,30,0))</f>
        <v/>
      </c>
      <c r="BJ139" s="135"/>
      <c r="BK139" s="135"/>
      <c r="BL139" s="135"/>
      <c r="BM139" s="135"/>
      <c r="BN139" s="135"/>
      <c r="BO139" s="135" t="str">
        <f>IF(VLOOKUP($C139,AL제품Data!$A$2:$AL$100,36,0)="","",VLOOKUP($C139,AL제품Data!$A$2:$AL$100,36,0))</f>
        <v>http://www.lxhausys.co.kr/popup/rn/download/downloadPopup.jsp?from=alwindow&amp;uu=/upload/alwindow/data/E9-ALS200_REFLET.pdf</v>
      </c>
      <c r="BP139" s="135"/>
      <c r="BQ139" s="135" t="str">
        <f>IF(VLOOKUP($C139,AL제품Data!$A$2:$AL$100,38,0)="","",VLOOKUP($C139,AL제품Data!$A$2:$AL$100,38,0))</f>
        <v>http://www.lxhausys.co.kr/popup/rn/download/downloadPopup.jsp?from=alwindow&amp;uu=/upload/alwindow/data/E9-ALS200_SPEC.docx</v>
      </c>
      <c r="BR139" s="130"/>
      <c r="BS139" s="130"/>
    </row>
    <row r="140" spans="1:71" s="112" customFormat="1" ht="20.25" customHeight="1" thickBot="1">
      <c r="A140" s="130" t="s">
        <v>1338</v>
      </c>
      <c r="B140" s="158">
        <v>2</v>
      </c>
      <c r="C140" s="131" t="s">
        <v>922</v>
      </c>
      <c r="D140" s="133" t="str">
        <f>VLOOKUP($C140,AL제품Data!$A$2:$K$117,2,0)</f>
        <v>AL</v>
      </c>
      <c r="E140" s="133" t="str">
        <f>VLOOKUP($C140,AL제품Data!$A$2:$K$300,3,0)</f>
        <v>실내면,발코니면</v>
      </c>
      <c r="F140" s="133" t="str">
        <f>VLOOKUP($C140,AL제품Data!$A$2:$K$300,4,0)</f>
        <v>Lift &amp; Slide(기능성미서기)</v>
      </c>
      <c r="G140" s="133" t="str">
        <f>VLOOKUP($C140,AL제품Data!$A$2:$K$300,5,0)</f>
        <v>시스템창</v>
      </c>
      <c r="H140" s="133" t="str">
        <f>VLOOKUP($C140,AL제품Data!$A$2:$K$300,6,0)</f>
        <v>Eurosystem9 AL</v>
      </c>
      <c r="I140" s="133" t="str">
        <f>VLOOKUP($C140,AL제품Data!$A$2:$K$300,7,0)</f>
        <v>유로시스템9 알루미늄</v>
      </c>
      <c r="J140" s="133" t="str">
        <f>VLOOKUP($C140,AL제품Data!$A$2:$K$300,8,0)</f>
        <v>LS단창</v>
      </c>
      <c r="K140" s="133">
        <f>VLOOKUP($C140,AL제품Data!$A$2:$K$300,9,0)</f>
        <v>200</v>
      </c>
      <c r="L140" s="133" t="str">
        <f>VLOOKUP($C140,AL제품Data!$A$2:$K$300,10,0)</f>
        <v>입면분할가능</v>
      </c>
      <c r="M140" s="133" t="str">
        <f>VLOOKUP($C140,AL제품Data!$A$2:$K$300,11,0)</f>
        <v>전체</v>
      </c>
      <c r="N140" s="134" t="str">
        <f>IFERROR(VLOOKUP($C140,AL제품Data!$A$2:$K$117,12,0),"")</f>
        <v/>
      </c>
      <c r="O140" s="130" t="str">
        <f>IF(VLOOKUP($A140,AL성적Data!$A$2:$AB$309,7,0)=0,"",VLOOKUP($A140,AL성적Data!$A$2:$AB$309,7,0))</f>
        <v>47mm(5일반+16아르곤+5수퍼로이+16아르곤+5수퍼로이)</v>
      </c>
      <c r="P140" s="135"/>
      <c r="Q140" s="135"/>
      <c r="R140" s="136"/>
      <c r="S140" s="137" t="str">
        <f t="array" ref="S140">IFERROR(INDEX(AL성적Data!K:K,MATCH(1,(AL성적Data!A:A=DB!A140)*(AL성적Data!AC:AC="TW"),0)),"")</f>
        <v>2등급</v>
      </c>
      <c r="T140" s="138">
        <f t="array" ref="T140">IFERROR(INDEX(AL성적Data!M:M,MATCH(1,(AL성적Data!A:A=DB!A140)*(AL성적Data!AC:AC="TW"),0)),"")</f>
        <v>1.125</v>
      </c>
      <c r="U140" s="137" t="str">
        <f t="array" ref="U140">IFERROR(INDEX(AL성적Data!N:N,MATCH(1,(AL성적Data!A:A=DB!A140)*(AL성적Data!AC:AC="TW"),0)),"")</f>
        <v>1등급</v>
      </c>
      <c r="V140" s="137"/>
      <c r="W140" s="137"/>
      <c r="X140" s="137"/>
      <c r="Y140" s="137"/>
      <c r="Z140" s="137"/>
      <c r="AA140" s="137"/>
      <c r="AB140" s="137"/>
      <c r="AC140" s="137"/>
      <c r="AD140" s="139"/>
      <c r="AE140" s="150" t="str">
        <f>IFERROR(HYPERLINK(AX140,AE$1),"")</f>
        <v>성적서_에너지</v>
      </c>
      <c r="AF140" s="151"/>
      <c r="AG140" s="151"/>
      <c r="AH140" s="135"/>
      <c r="AI140" s="135"/>
      <c r="AJ140" s="135"/>
      <c r="AK140" s="135"/>
      <c r="AL140" s="152"/>
      <c r="AM140" s="140" t="str">
        <f>IFERROR(IF(BG140="","",HYPERLINK(BG140,AM$1)),"")</f>
        <v>도면_단면dwg</v>
      </c>
      <c r="AN140" s="140" t="str">
        <f>IFERROR(IF(BH140="","",HYPERLINK(BH140,AN$1)),"")</f>
        <v/>
      </c>
      <c r="AO140" s="140" t="str">
        <f>IFERROR(IF(BI140="","",HYPERLINK(BI140,AO$1)),"")</f>
        <v/>
      </c>
      <c r="AP140" s="140" t="str">
        <f>IFERROR(IF(BJ140="","",HYPERLINK(BJ140,AP$1)),"")</f>
        <v/>
      </c>
      <c r="AQ140" s="140" t="str">
        <f>IFERROR(IF(BK140="","",HYPERLINK(BK140,AQ$1)),"")</f>
        <v/>
      </c>
      <c r="AR140" s="140" t="str">
        <f>IFERROR(IF(BL140="","",HYPERLINK(BL140,AR$1)),"")</f>
        <v/>
      </c>
      <c r="AS140" s="140" t="str">
        <f>IFERROR(IF(BM140="","",HYPERLINK(BM140,AS$1)),"")</f>
        <v/>
      </c>
      <c r="AT140" s="140" t="str">
        <f>IFERROR(IF(BN140="","",HYPERLINK(BN140,AT$1)),"")</f>
        <v/>
      </c>
      <c r="AU140" s="141" t="str">
        <f>IFERROR(IF(BO140="","",HYPERLINK(BO140,AU$1)),"")</f>
        <v>리플렛</v>
      </c>
      <c r="AV140" s="140" t="str">
        <f>IFERROR(IF(BP140="","",HYPERLINK(BP140,AV$1)),"")</f>
        <v/>
      </c>
      <c r="AX140" s="130" t="str">
        <f t="array" ref="AX140">INDEX(AL성적Data!AF:AF,MATCH(1,(AL성적Data!A:A=DB!A140)*(AL성적Data!AC:AC="TW"),0))</f>
        <v>http://www.lxhausys.co.kr/popup/rn/download/downloadPopup.jsp?from=alwindow&amp;uu=/upload/alwindow/data/TW-E9-ALS200-347FGLL2R5.pdf</v>
      </c>
      <c r="AY140" s="130" t="e">
        <f t="array" ref="AY140">INDEX(AL성적Data!AF:AF,MATCH(1,(AL성적Data!A:A=DB!A140)*(AL성적Data!AC:AC="TA"),0))</f>
        <v>#N/A</v>
      </c>
      <c r="AZ140" s="130" t="e">
        <f t="array" ref="AZ140">INDEX(AL성적Data!AF:AF,MATCH(1,(AL성적Data!A:A=DB!A140)*(AL성적Data!AC:AC="WA"),0))</f>
        <v>#N/A</v>
      </c>
      <c r="BA140" s="130"/>
      <c r="BB140" s="130"/>
      <c r="BC140" s="130" t="e">
        <f>INDEX(AL성적Data!AF:AF,MATCH(1,(AL성적Data!A:A=DB!A140)*(AL성적Data!AC:AC="DA2"),0))</f>
        <v>#N/A</v>
      </c>
      <c r="BD140" s="130"/>
      <c r="BE140" s="130"/>
      <c r="BF140" s="130"/>
      <c r="BG140" s="135" t="str">
        <f>IF(VLOOKUP($C140,AL제품Data!$A$2:$AL$200,28,0)="","",VLOOKUP($C140,AL제품Data!$A$2:$AL$200,28,0))</f>
        <v>http://www.lxhausys.co.kr/popup/rn/download/downloadPopup.jsp?from=alwindow&amp;uu=/upload/alwindow/data/E9-ALS200_SEC.dwg</v>
      </c>
      <c r="BH140" s="135"/>
      <c r="BI140" s="135" t="str">
        <f>IF(VLOOKUP($C140,AL제품Data!$A$2:$AL$100,30,0)="","",VLOOKUP($C140,AL제품Data!$A$2:$AL$100,30,0))</f>
        <v/>
      </c>
      <c r="BJ140" s="135"/>
      <c r="BK140" s="135"/>
      <c r="BL140" s="135"/>
      <c r="BM140" s="135"/>
      <c r="BN140" s="135"/>
      <c r="BO140" s="135" t="str">
        <f>IF(VLOOKUP($C140,AL제품Data!$A$2:$AL$100,36,0)="","",VLOOKUP($C140,AL제품Data!$A$2:$AL$100,36,0))</f>
        <v>http://www.lxhausys.co.kr/popup/rn/download/downloadPopup.jsp?from=alwindow&amp;uu=/upload/alwindow/data/E9-ALS200_REFLET.pdf</v>
      </c>
      <c r="BP140" s="135"/>
      <c r="BQ140" s="135" t="str">
        <f>IF(VLOOKUP($C140,AL제품Data!$A$2:$AL$100,38,0)="","",VLOOKUP($C140,AL제품Data!$A$2:$AL$100,38,0))</f>
        <v>http://www.lxhausys.co.kr/popup/rn/download/downloadPopup.jsp?from=alwindow&amp;uu=/upload/alwindow/data/E9-ALS200_SPEC.docx</v>
      </c>
      <c r="BR140" s="130"/>
      <c r="BS140" s="130"/>
    </row>
    <row r="141" spans="1:71" s="112" customFormat="1" ht="20.25" customHeight="1" thickBot="1">
      <c r="A141" s="130" t="s">
        <v>1339</v>
      </c>
      <c r="B141" s="158">
        <v>3</v>
      </c>
      <c r="C141" s="131" t="s">
        <v>922</v>
      </c>
      <c r="D141" s="133" t="str">
        <f>VLOOKUP($C141,AL제품Data!$A$2:$K$117,2,0)</f>
        <v>AL</v>
      </c>
      <c r="E141" s="133" t="str">
        <f>VLOOKUP($C141,AL제품Data!$A$2:$K$300,3,0)</f>
        <v>실내면,발코니면</v>
      </c>
      <c r="F141" s="133" t="str">
        <f>VLOOKUP($C141,AL제품Data!$A$2:$K$300,4,0)</f>
        <v>Lift &amp; Slide(기능성미서기)</v>
      </c>
      <c r="G141" s="133" t="str">
        <f>VLOOKUP($C141,AL제품Data!$A$2:$K$300,5,0)</f>
        <v>시스템창</v>
      </c>
      <c r="H141" s="133" t="str">
        <f>VLOOKUP($C141,AL제품Data!$A$2:$K$300,6,0)</f>
        <v>Eurosystem9 AL</v>
      </c>
      <c r="I141" s="133" t="str">
        <f>VLOOKUP($C141,AL제품Data!$A$2:$K$300,7,0)</f>
        <v>유로시스템9 알루미늄</v>
      </c>
      <c r="J141" s="133" t="str">
        <f>VLOOKUP($C141,AL제품Data!$A$2:$K$300,8,0)</f>
        <v>LS단창</v>
      </c>
      <c r="K141" s="133">
        <f>VLOOKUP($C141,AL제품Data!$A$2:$K$300,9,0)</f>
        <v>200</v>
      </c>
      <c r="L141" s="133" t="str">
        <f>VLOOKUP($C141,AL제품Data!$A$2:$K$300,10,0)</f>
        <v>입면분할가능</v>
      </c>
      <c r="M141" s="133" t="str">
        <f>VLOOKUP($C141,AL제품Data!$A$2:$K$300,11,0)</f>
        <v>전체</v>
      </c>
      <c r="N141" s="134" t="str">
        <f>IFERROR(VLOOKUP($C141,AL제품Data!$A$2:$K$117,12,0),"")</f>
        <v/>
      </c>
      <c r="O141" s="130" t="str">
        <f>IF(VLOOKUP($A141,AL성적Data!$A$2:$AB$309,7,0)=0,"",VLOOKUP($A141,AL성적Data!$A$2:$AB$309,7,0))</f>
        <v>43mm(5일반+14아르곤+5수퍼로이+14아르곤+5수퍼로이)</v>
      </c>
      <c r="P141" s="135"/>
      <c r="Q141" s="135"/>
      <c r="R141" s="136"/>
      <c r="S141" s="137" t="str">
        <f t="array" ref="S141">IFERROR(INDEX(AL성적Data!K:K,MATCH(1,(AL성적Data!A:A=DB!A141)*(AL성적Data!AC:AC="TW"),0)),"")</f>
        <v>2등급</v>
      </c>
      <c r="T141" s="138">
        <f t="array" ref="T141">IFERROR(INDEX(AL성적Data!M:M,MATCH(1,(AL성적Data!A:A=DB!A141)*(AL성적Data!AC:AC="TW"),0)),"")</f>
        <v>1.1830000000000001</v>
      </c>
      <c r="U141" s="137" t="str">
        <f t="array" ref="U141">IFERROR(INDEX(AL성적Data!N:N,MATCH(1,(AL성적Data!A:A=DB!A141)*(AL성적Data!AC:AC="TW"),0)),"")</f>
        <v>1등급</v>
      </c>
      <c r="V141" s="137"/>
      <c r="W141" s="137"/>
      <c r="X141" s="137"/>
      <c r="Y141" s="137"/>
      <c r="Z141" s="137"/>
      <c r="AA141" s="137"/>
      <c r="AB141" s="137"/>
      <c r="AC141" s="137"/>
      <c r="AD141" s="139"/>
      <c r="AE141" s="150" t="str">
        <f>IFERROR(HYPERLINK(AX141,AE$1),"")</f>
        <v>성적서_에너지</v>
      </c>
      <c r="AF141" s="151"/>
      <c r="AG141" s="151"/>
      <c r="AH141" s="135"/>
      <c r="AI141" s="135"/>
      <c r="AJ141" s="135"/>
      <c r="AK141" s="135"/>
      <c r="AL141" s="152"/>
      <c r="AM141" s="140" t="str">
        <f>IFERROR(IF(BG141="","",HYPERLINK(BG141,AM$1)),"")</f>
        <v>도면_단면dwg</v>
      </c>
      <c r="AN141" s="140" t="str">
        <f>IFERROR(IF(BH141="","",HYPERLINK(BH141,AN$1)),"")</f>
        <v/>
      </c>
      <c r="AO141" s="140" t="str">
        <f>IFERROR(IF(BI141="","",HYPERLINK(BI141,AO$1)),"")</f>
        <v/>
      </c>
      <c r="AP141" s="140" t="str">
        <f>IFERROR(IF(BJ141="","",HYPERLINK(BJ141,AP$1)),"")</f>
        <v/>
      </c>
      <c r="AQ141" s="140" t="str">
        <f>IFERROR(IF(BK141="","",HYPERLINK(BK141,AQ$1)),"")</f>
        <v/>
      </c>
      <c r="AR141" s="140" t="str">
        <f>IFERROR(IF(BL141="","",HYPERLINK(BL141,AR$1)),"")</f>
        <v/>
      </c>
      <c r="AS141" s="140" t="str">
        <f>IFERROR(IF(BM141="","",HYPERLINK(BM141,AS$1)),"")</f>
        <v/>
      </c>
      <c r="AT141" s="140" t="str">
        <f>IFERROR(IF(BN141="","",HYPERLINK(BN141,AT$1)),"")</f>
        <v/>
      </c>
      <c r="AU141" s="141" t="str">
        <f>IFERROR(IF(BO141="","",HYPERLINK(BO141,AU$1)),"")</f>
        <v>리플렛</v>
      </c>
      <c r="AV141" s="140" t="str">
        <f>IFERROR(IF(BP141="","",HYPERLINK(BP141,AV$1)),"")</f>
        <v/>
      </c>
      <c r="AX141" s="130" t="str">
        <f t="array" ref="AX141">INDEX(AL성적Data!AF:AF,MATCH(1,(AL성적Data!A:A=DB!A141)*(AL성적Data!AC:AC="TW"),0))</f>
        <v>http://www.lxhausys.co.kr/popup/rn/download/downloadPopup.jsp?from=alwindow&amp;uu=/upload/alwindow/data/TW-E9-ALS200-343FGLL2R5.pdf</v>
      </c>
      <c r="AY141" s="130" t="e">
        <f t="array" ref="AY141">INDEX(AL성적Data!AF:AF,MATCH(1,(AL성적Data!A:A=DB!A141)*(AL성적Data!AC:AC="TA"),0))</f>
        <v>#N/A</v>
      </c>
      <c r="AZ141" s="130" t="e">
        <f t="array" ref="AZ141">INDEX(AL성적Data!AF:AF,MATCH(1,(AL성적Data!A:A=DB!A141)*(AL성적Data!AC:AC="WA"),0))</f>
        <v>#N/A</v>
      </c>
      <c r="BA141" s="130"/>
      <c r="BB141" s="130"/>
      <c r="BC141" s="130" t="e">
        <f>INDEX(AL성적Data!AF:AF,MATCH(1,(AL성적Data!A:A=DB!A141)*(AL성적Data!AC:AC="DA2"),0))</f>
        <v>#N/A</v>
      </c>
      <c r="BD141" s="130"/>
      <c r="BE141" s="130"/>
      <c r="BF141" s="130"/>
      <c r="BG141" s="135" t="str">
        <f>IF(VLOOKUP($C141,AL제품Data!$A$2:$AL$200,28,0)="","",VLOOKUP($C141,AL제품Data!$A$2:$AL$200,28,0))</f>
        <v>http://www.lxhausys.co.kr/popup/rn/download/downloadPopup.jsp?from=alwindow&amp;uu=/upload/alwindow/data/E9-ALS200_SEC.dwg</v>
      </c>
      <c r="BH141" s="135"/>
      <c r="BI141" s="135" t="str">
        <f>IF(VLOOKUP($C141,AL제품Data!$A$2:$AL$100,30,0)="","",VLOOKUP($C141,AL제품Data!$A$2:$AL$100,30,0))</f>
        <v/>
      </c>
      <c r="BJ141" s="135"/>
      <c r="BK141" s="135"/>
      <c r="BL141" s="135"/>
      <c r="BM141" s="135"/>
      <c r="BN141" s="135"/>
      <c r="BO141" s="135" t="str">
        <f>IF(VLOOKUP($C141,AL제품Data!$A$2:$AL$100,36,0)="","",VLOOKUP($C141,AL제품Data!$A$2:$AL$100,36,0))</f>
        <v>http://www.lxhausys.co.kr/popup/rn/download/downloadPopup.jsp?from=alwindow&amp;uu=/upload/alwindow/data/E9-ALS200_REFLET.pdf</v>
      </c>
      <c r="BP141" s="135"/>
      <c r="BQ141" s="135" t="str">
        <f>IF(VLOOKUP($C141,AL제품Data!$A$2:$AL$100,38,0)="","",VLOOKUP($C141,AL제품Data!$A$2:$AL$100,38,0))</f>
        <v>http://www.lxhausys.co.kr/popup/rn/download/downloadPopup.jsp?from=alwindow&amp;uu=/upload/alwindow/data/E9-ALS200_SPEC.docx</v>
      </c>
      <c r="BR141" s="130"/>
      <c r="BS141" s="130"/>
    </row>
    <row r="142" spans="1:71" s="112" customFormat="1" ht="20.25" customHeight="1" thickBot="1">
      <c r="A142" s="130" t="s">
        <v>1340</v>
      </c>
      <c r="B142" s="158">
        <v>4</v>
      </c>
      <c r="C142" s="131" t="s">
        <v>922</v>
      </c>
      <c r="D142" s="133" t="str">
        <f>VLOOKUP($C142,AL제품Data!$A$2:$K$117,2,0)</f>
        <v>AL</v>
      </c>
      <c r="E142" s="133" t="str">
        <f>VLOOKUP($C142,AL제품Data!$A$2:$K$300,3,0)</f>
        <v>실내면,발코니면</v>
      </c>
      <c r="F142" s="133" t="str">
        <f>VLOOKUP($C142,AL제품Data!$A$2:$K$300,4,0)</f>
        <v>Lift &amp; Slide(기능성미서기)</v>
      </c>
      <c r="G142" s="133" t="str">
        <f>VLOOKUP($C142,AL제품Data!$A$2:$K$300,5,0)</f>
        <v>시스템창</v>
      </c>
      <c r="H142" s="133" t="str">
        <f>VLOOKUP($C142,AL제품Data!$A$2:$K$300,6,0)</f>
        <v>Eurosystem9 AL</v>
      </c>
      <c r="I142" s="133" t="str">
        <f>VLOOKUP($C142,AL제품Data!$A$2:$K$300,7,0)</f>
        <v>유로시스템9 알루미늄</v>
      </c>
      <c r="J142" s="133" t="str">
        <f>VLOOKUP($C142,AL제품Data!$A$2:$K$300,8,0)</f>
        <v>LS단창</v>
      </c>
      <c r="K142" s="133">
        <f>VLOOKUP($C142,AL제품Data!$A$2:$K$300,9,0)</f>
        <v>200</v>
      </c>
      <c r="L142" s="133" t="str">
        <f>VLOOKUP($C142,AL제품Data!$A$2:$K$300,10,0)</f>
        <v>입면분할가능</v>
      </c>
      <c r="M142" s="133" t="str">
        <f>VLOOKUP($C142,AL제품Data!$A$2:$K$300,11,0)</f>
        <v>전체</v>
      </c>
      <c r="N142" s="134" t="str">
        <f>IFERROR(VLOOKUP($C142,AL제품Data!$A$2:$K$117,12,0),"")</f>
        <v/>
      </c>
      <c r="O142" s="130" t="str">
        <f>IF(VLOOKUP($A142,AL성적Data!$A$2:$AB$309,7,0)=0,"",VLOOKUP($A142,AL성적Data!$A$2:$AB$309,7,0))</f>
        <v>24mm(5일반+14아르곤+5수퍼로이)</v>
      </c>
      <c r="P142" s="135"/>
      <c r="Q142" s="135"/>
      <c r="R142" s="136"/>
      <c r="S142" s="137" t="str">
        <f t="array" ref="S142">IFERROR(INDEX(AL성적Data!K:K,MATCH(1,(AL성적Data!A:A=DB!A142)*(AL성적Data!AC:AC="TW"),0)),"")</f>
        <v>3등급</v>
      </c>
      <c r="T142" s="138">
        <f t="array" ref="T142">IFERROR(INDEX(AL성적Data!M:M,MATCH(1,(AL성적Data!A:A=DB!A142)*(AL성적Data!AC:AC="TW"),0)),"")</f>
        <v>1.7450000000000001</v>
      </c>
      <c r="U142" s="137" t="str">
        <f t="array" ref="U142">IFERROR(INDEX(AL성적Data!N:N,MATCH(1,(AL성적Data!A:A=DB!A142)*(AL성적Data!AC:AC="TW"),0)),"")</f>
        <v>1등급</v>
      </c>
      <c r="V142" s="137"/>
      <c r="W142" s="137"/>
      <c r="X142" s="137"/>
      <c r="Y142" s="137"/>
      <c r="Z142" s="137"/>
      <c r="AA142" s="137"/>
      <c r="AB142" s="137"/>
      <c r="AC142" s="137"/>
      <c r="AD142" s="139"/>
      <c r="AE142" s="150" t="str">
        <f>IFERROR(HYPERLINK(AX142,AE$1),"")</f>
        <v>성적서_에너지</v>
      </c>
      <c r="AF142" s="151"/>
      <c r="AG142" s="151"/>
      <c r="AH142" s="135"/>
      <c r="AI142" s="135"/>
      <c r="AJ142" s="135"/>
      <c r="AK142" s="135"/>
      <c r="AL142" s="152"/>
      <c r="AM142" s="140" t="str">
        <f>IFERROR(IF(BG142="","",HYPERLINK(BG142,AM$1)),"")</f>
        <v>도면_단면dwg</v>
      </c>
      <c r="AN142" s="140" t="str">
        <f>IFERROR(IF(BH142="","",HYPERLINK(BH142,AN$1)),"")</f>
        <v/>
      </c>
      <c r="AO142" s="140" t="str">
        <f>IFERROR(IF(BI142="","",HYPERLINK(BI142,AO$1)),"")</f>
        <v/>
      </c>
      <c r="AP142" s="140" t="str">
        <f>IFERROR(IF(BJ142="","",HYPERLINK(BJ142,AP$1)),"")</f>
        <v/>
      </c>
      <c r="AQ142" s="140" t="str">
        <f>IFERROR(IF(BK142="","",HYPERLINK(BK142,AQ$1)),"")</f>
        <v/>
      </c>
      <c r="AR142" s="140" t="str">
        <f>IFERROR(IF(BL142="","",HYPERLINK(BL142,AR$1)),"")</f>
        <v/>
      </c>
      <c r="AS142" s="140" t="str">
        <f>IFERROR(IF(BM142="","",HYPERLINK(BM142,AS$1)),"")</f>
        <v/>
      </c>
      <c r="AT142" s="140" t="str">
        <f>IFERROR(IF(BN142="","",HYPERLINK(BN142,AT$1)),"")</f>
        <v/>
      </c>
      <c r="AU142" s="141" t="str">
        <f>IFERROR(IF(BO142="","",HYPERLINK(BO142,AU$1)),"")</f>
        <v>리플렛</v>
      </c>
      <c r="AV142" s="140" t="str">
        <f>IFERROR(IF(BP142="","",HYPERLINK(BP142,AV$1)),"")</f>
        <v/>
      </c>
      <c r="AX142" s="130" t="str">
        <f t="array" ref="AX142">INDEX(AL성적Data!AF:AF,MATCH(1,(AL성적Data!A:A=DB!A142)*(AL성적Data!AC:AC="TW"),0))</f>
        <v>http://www.lxhausys.co.kr/popup/rn/download/downloadPopup.jsp?from=alwindow&amp;uu=/upload/alwindow/data/TW-E9-ALS200-224FFGL1R5.pdf</v>
      </c>
      <c r="AY142" s="130" t="e">
        <f t="array" ref="AY142">INDEX(AL성적Data!AF:AF,MATCH(1,(AL성적Data!A:A=DB!A142)*(AL성적Data!AC:AC="TA"),0))</f>
        <v>#N/A</v>
      </c>
      <c r="AZ142" s="130" t="e">
        <f t="array" ref="AZ142">INDEX(AL성적Data!AF:AF,MATCH(1,(AL성적Data!A:A=DB!A142)*(AL성적Data!AC:AC="WA"),0))</f>
        <v>#N/A</v>
      </c>
      <c r="BA142" s="130"/>
      <c r="BB142" s="130"/>
      <c r="BC142" s="130" t="e">
        <f>INDEX(AL성적Data!AF:AF,MATCH(1,(AL성적Data!A:A=DB!A142)*(AL성적Data!AC:AC="DA2"),0))</f>
        <v>#N/A</v>
      </c>
      <c r="BD142" s="130"/>
      <c r="BE142" s="130"/>
      <c r="BF142" s="130"/>
      <c r="BG142" s="135" t="str">
        <f>IF(VLOOKUP($C142,AL제품Data!$A$2:$AL$200,28,0)="","",VLOOKUP($C142,AL제품Data!$A$2:$AL$200,28,0))</f>
        <v>http://www.lxhausys.co.kr/popup/rn/download/downloadPopup.jsp?from=alwindow&amp;uu=/upload/alwindow/data/E9-ALS200_SEC.dwg</v>
      </c>
      <c r="BH142" s="135"/>
      <c r="BI142" s="135" t="str">
        <f>IF(VLOOKUP($C142,AL제품Data!$A$2:$AL$100,30,0)="","",VLOOKUP($C142,AL제품Data!$A$2:$AL$100,30,0))</f>
        <v/>
      </c>
      <c r="BJ142" s="135"/>
      <c r="BK142" s="135"/>
      <c r="BL142" s="135"/>
      <c r="BM142" s="135"/>
      <c r="BN142" s="135"/>
      <c r="BO142" s="135" t="str">
        <f>IF(VLOOKUP($C142,AL제품Data!$A$2:$AL$100,36,0)="","",VLOOKUP($C142,AL제품Data!$A$2:$AL$100,36,0))</f>
        <v>http://www.lxhausys.co.kr/popup/rn/download/downloadPopup.jsp?from=alwindow&amp;uu=/upload/alwindow/data/E9-ALS200_REFLET.pdf</v>
      </c>
      <c r="BP142" s="135"/>
      <c r="BQ142" s="135" t="str">
        <f>IF(VLOOKUP($C142,AL제품Data!$A$2:$AL$100,38,0)="","",VLOOKUP($C142,AL제품Data!$A$2:$AL$100,38,0))</f>
        <v>http://www.lxhausys.co.kr/popup/rn/download/downloadPopup.jsp?from=alwindow&amp;uu=/upload/alwindow/data/E9-ALS200_SPEC.docx</v>
      </c>
      <c r="BR142" s="130"/>
      <c r="BS142" s="130"/>
    </row>
    <row r="143" spans="1:71" s="112" customFormat="1" ht="20.25" customHeight="1" thickBot="1">
      <c r="A143" s="130" t="s">
        <v>1341</v>
      </c>
      <c r="B143" s="158">
        <v>5</v>
      </c>
      <c r="C143" s="131" t="s">
        <v>922</v>
      </c>
      <c r="D143" s="133" t="str">
        <f>VLOOKUP($C143,AL제품Data!$A$2:$K$117,2,0)</f>
        <v>AL</v>
      </c>
      <c r="E143" s="133" t="str">
        <f>VLOOKUP($C143,AL제품Data!$A$2:$K$300,3,0)</f>
        <v>실내면,발코니면</v>
      </c>
      <c r="F143" s="133" t="str">
        <f>VLOOKUP($C143,AL제품Data!$A$2:$K$300,4,0)</f>
        <v>Lift &amp; Slide(기능성미서기)</v>
      </c>
      <c r="G143" s="133" t="str">
        <f>VLOOKUP($C143,AL제품Data!$A$2:$K$300,5,0)</f>
        <v>시스템창</v>
      </c>
      <c r="H143" s="133" t="str">
        <f>VLOOKUP($C143,AL제품Data!$A$2:$K$300,6,0)</f>
        <v>Eurosystem9 AL</v>
      </c>
      <c r="I143" s="133" t="str">
        <f>VLOOKUP($C143,AL제품Data!$A$2:$K$300,7,0)</f>
        <v>유로시스템9 알루미늄</v>
      </c>
      <c r="J143" s="133" t="str">
        <f>VLOOKUP($C143,AL제품Data!$A$2:$K$300,8,0)</f>
        <v>LS단창</v>
      </c>
      <c r="K143" s="133">
        <f>VLOOKUP($C143,AL제품Data!$A$2:$K$300,9,0)</f>
        <v>200</v>
      </c>
      <c r="L143" s="133" t="str">
        <f>VLOOKUP($C143,AL제품Data!$A$2:$K$300,10,0)</f>
        <v>입면분할가능</v>
      </c>
      <c r="M143" s="133" t="str">
        <f>VLOOKUP($C143,AL제품Data!$A$2:$K$300,11,0)</f>
        <v>전체</v>
      </c>
      <c r="N143" s="134" t="str">
        <f>IFERROR(VLOOKUP($C143,AL제품Data!$A$2:$K$117,12,0),"")</f>
        <v/>
      </c>
      <c r="O143" s="130" t="str">
        <f>IF(VLOOKUP($A143,AL성적Data!$A$2:$AB$309,7,0)=0,"",VLOOKUP($A143,AL성적Data!$A$2:$AB$309,7,0))</f>
        <v>46.5mm(5수퍼로이+18아르곤+0.5경량+18아르곤+5수퍼로이)</v>
      </c>
      <c r="P143" s="135"/>
      <c r="Q143" s="135"/>
      <c r="R143" s="136"/>
      <c r="S143" s="137" t="str">
        <f t="array" ref="S143">IFERROR(INDEX(AL성적Data!K:K,MATCH(1,(AL성적Data!A:A=DB!A143)*(AL성적Data!AC:AC="TW"),0)),"")</f>
        <v/>
      </c>
      <c r="T143" s="138" t="str">
        <f t="array" ref="T143">IFERROR(INDEX(AL성적Data!M:M,MATCH(1,(AL성적Data!A:A=DB!A143)*(AL성적Data!AC:AC="TW"),0)),"")</f>
        <v/>
      </c>
      <c r="U143" s="137" t="str">
        <f t="array" ref="U143">IFERROR(INDEX(AL성적Data!N:N,MATCH(1,(AL성적Data!A:A=DB!A143)*(AL성적Data!AC:AC="TW"),0)),"")</f>
        <v/>
      </c>
      <c r="V143" s="137"/>
      <c r="W143" s="137"/>
      <c r="X143" s="137" t="str">
        <f t="array" ref="X143">IFERROR(IF(INDEX(AL성적Data!R:R,MATCH(1,(AL성적Data!A:A=DB!A143)*(AL성적Data!AC:AC="WA"),0))=0,"",INDEX(AL성적Data!R:R,MATCH(1,(AL성적Data!A:A=DB!A143)*(AL성적Data!AC:AC="WA"),0))),"")</f>
        <v>35등급</v>
      </c>
      <c r="Y143" s="137" t="str">
        <f t="array" ref="Y143">IFERROR(IF(INDEX(AL성적Data!S:S,MATCH(1,(AL성적Data!A:A=DB!A143)*(AL성적Data!AC:AC="WA"),0))=0,"",INDEX(AL성적Data!S:S,MATCH(1,(AL성적Data!A:A=DB!A143)*(AL성적Data!AC:AC="WA"),0))),"")</f>
        <v>360등급</v>
      </c>
      <c r="Z143" s="137"/>
      <c r="AA143" s="137"/>
      <c r="AB143" s="137"/>
      <c r="AC143" s="137"/>
      <c r="AD143" s="139"/>
      <c r="AE143" s="150" t="str">
        <f>IFERROR(HYPERLINK(AX143,AE$1),"")</f>
        <v/>
      </c>
      <c r="AF143" s="151"/>
      <c r="AG143" s="151" t="str">
        <f>IFERROR(HYPERLINK(AZ143,AG$1),"")</f>
        <v>성적서_역학</v>
      </c>
      <c r="AH143" s="135"/>
      <c r="AI143" s="135"/>
      <c r="AJ143" s="135"/>
      <c r="AK143" s="135"/>
      <c r="AL143" s="152"/>
      <c r="AM143" s="140" t="str">
        <f>IFERROR(IF(BG143="","",HYPERLINK(BG143,AM$1)),"")</f>
        <v>도면_단면dwg</v>
      </c>
      <c r="AN143" s="140" t="str">
        <f>IFERROR(IF(BH143="","",HYPERLINK(BH143,AN$1)),"")</f>
        <v/>
      </c>
      <c r="AO143" s="140" t="str">
        <f>IFERROR(IF(BI143="","",HYPERLINK(BI143,AO$1)),"")</f>
        <v/>
      </c>
      <c r="AP143" s="140" t="str">
        <f>IFERROR(IF(BJ143="","",HYPERLINK(BJ143,AP$1)),"")</f>
        <v/>
      </c>
      <c r="AQ143" s="140" t="str">
        <f>IFERROR(IF(BK143="","",HYPERLINK(BK143,AQ$1)),"")</f>
        <v/>
      </c>
      <c r="AR143" s="140" t="str">
        <f>IFERROR(IF(BL143="","",HYPERLINK(BL143,AR$1)),"")</f>
        <v/>
      </c>
      <c r="AS143" s="140" t="str">
        <f>IFERROR(IF(BM143="","",HYPERLINK(BM143,AS$1)),"")</f>
        <v/>
      </c>
      <c r="AT143" s="140" t="str">
        <f>IFERROR(IF(BN143="","",HYPERLINK(BN143,AT$1)),"")</f>
        <v/>
      </c>
      <c r="AU143" s="141" t="str">
        <f>IFERROR(IF(BO143="","",HYPERLINK(BO143,AU$1)),"")</f>
        <v>리플렛</v>
      </c>
      <c r="AV143" s="140" t="str">
        <f>IFERROR(IF(BP143="","",HYPERLINK(BP143,AV$1)),"")</f>
        <v/>
      </c>
      <c r="AX143" s="130" t="e">
        <f t="array" ref="AX143">INDEX(AL성적Data!AF:AF,MATCH(1,(AL성적Data!A:A=DB!A143)*(AL성적Data!AC:AC="TW"),0))</f>
        <v>#N/A</v>
      </c>
      <c r="AY143" s="130" t="e">
        <f t="array" ref="AY143">INDEX(AL성적Data!AF:AF,MATCH(1,(AL성적Data!A:A=DB!A143)*(AL성적Data!AC:AC="TA"),0))</f>
        <v>#N/A</v>
      </c>
      <c r="AZ143" s="130" t="str">
        <f t="array" ref="AZ143">INDEX(AL성적Data!AF:AF,MATCH(1,(AL성적Data!A:A=DB!A143)*(AL성적Data!AC:AC="WA"),0))</f>
        <v>http://www.lxhausys.co.kr/popup/rn/download/downloadPopup.jsp?from=alwindow&amp;uu=/upload/alwindow/data/WA-E9-ALS200-346FEAE2R5.pdf</v>
      </c>
      <c r="BA143" s="130"/>
      <c r="BB143" s="130"/>
      <c r="BC143" s="130" t="e">
        <f>INDEX(AL성적Data!AF:AF,MATCH(1,(AL성적Data!A:A=DB!A143)*(AL성적Data!AC:AC="DA2"),0))</f>
        <v>#N/A</v>
      </c>
      <c r="BD143" s="130"/>
      <c r="BE143" s="130"/>
      <c r="BF143" s="130"/>
      <c r="BG143" s="135" t="str">
        <f>IF(VLOOKUP($C143,AL제품Data!$A$2:$AL$200,28,0)="","",VLOOKUP($C143,AL제품Data!$A$2:$AL$200,28,0))</f>
        <v>http://www.lxhausys.co.kr/popup/rn/download/downloadPopup.jsp?from=alwindow&amp;uu=/upload/alwindow/data/E9-ALS200_SEC.dwg</v>
      </c>
      <c r="BH143" s="135"/>
      <c r="BI143" s="135" t="str">
        <f>IF(VLOOKUP($C143,AL제품Data!$A$2:$AL$100,30,0)="","",VLOOKUP($C143,AL제품Data!$A$2:$AL$100,30,0))</f>
        <v/>
      </c>
      <c r="BJ143" s="135"/>
      <c r="BK143" s="135"/>
      <c r="BL143" s="135"/>
      <c r="BM143" s="135"/>
      <c r="BN143" s="135"/>
      <c r="BO143" s="135" t="str">
        <f>IF(VLOOKUP($C143,AL제품Data!$A$2:$AL$100,36,0)="","",VLOOKUP($C143,AL제품Data!$A$2:$AL$100,36,0))</f>
        <v>http://www.lxhausys.co.kr/popup/rn/download/downloadPopup.jsp?from=alwindow&amp;uu=/upload/alwindow/data/E9-ALS200_REFLET.pdf</v>
      </c>
      <c r="BP143" s="135"/>
      <c r="BQ143" s="135" t="str">
        <f>IF(VLOOKUP($C143,AL제품Data!$A$2:$AL$100,38,0)="","",VLOOKUP($C143,AL제품Data!$A$2:$AL$100,38,0))</f>
        <v>http://www.lxhausys.co.kr/popup/rn/download/downloadPopup.jsp?from=alwindow&amp;uu=/upload/alwindow/data/E9-ALS200_SPEC.docx</v>
      </c>
      <c r="BR143" s="130"/>
      <c r="BS143" s="130"/>
    </row>
    <row r="144" spans="1:71" s="112" customFormat="1" ht="20.25" customHeight="1" thickBot="1">
      <c r="A144" s="130" t="s">
        <v>1364</v>
      </c>
      <c r="B144" s="158">
        <v>5</v>
      </c>
      <c r="C144" s="131" t="s">
        <v>913</v>
      </c>
      <c r="D144" s="133" t="str">
        <f>VLOOKUP($C144,AL제품Data!$A$2:$K$117,2,0)</f>
        <v>AL</v>
      </c>
      <c r="E144" s="133" t="str">
        <f>VLOOKUP($C144,AL제품Data!$A$2:$K$300,3,0)</f>
        <v>실내면,발코니면</v>
      </c>
      <c r="F144" s="133" t="str">
        <f>VLOOKUP($C144,AL제품Data!$A$2:$K$300,4,0)</f>
        <v>Door(여닫이 도어)</v>
      </c>
      <c r="G144" s="133" t="str">
        <f>VLOOKUP($C144,AL제품Data!$A$2:$K$300,5,0)</f>
        <v>시스템창</v>
      </c>
      <c r="H144" s="133" t="str">
        <f>VLOOKUP($C144,AL제품Data!$A$2:$K$300,6,0)</f>
        <v>Eurosystem9 AL</v>
      </c>
      <c r="I144" s="133" t="str">
        <f>VLOOKUP($C144,AL제품Data!$A$2:$K$300,7,0)</f>
        <v>유로시스템9 알루미늄</v>
      </c>
      <c r="J144" s="133" t="str">
        <f>VLOOKUP($C144,AL제품Data!$A$2:$K$300,8,0)</f>
        <v>여닫이도어</v>
      </c>
      <c r="K144" s="133">
        <f>VLOOKUP($C144,AL제품Data!$A$2:$K$300,9,0)</f>
        <v>100</v>
      </c>
      <c r="L144" s="133" t="str">
        <f>VLOOKUP($C144,AL제품Data!$A$2:$K$300,10,0)</f>
        <v>입면분할가능</v>
      </c>
      <c r="M144" s="133" t="str">
        <f>VLOOKUP($C144,AL제품Data!$A$2:$K$300,11,0)</f>
        <v>전체</v>
      </c>
      <c r="N144" s="134" t="str">
        <f>IFERROR(VLOOKUP($C144,AL제품Data!$A$2:$K$117,12,0),"")</f>
        <v/>
      </c>
      <c r="O144" s="130" t="str">
        <f>IF(VLOOKUP($A144,AL성적Data!$A$2:$AB$309,7,0)=0,"",VLOOKUP($A144,AL성적Data!$A$2:$AB$309,7,0))</f>
        <v>43mm(5더블로이+14아르곤+5일반+14아르곤+5더블로이)</v>
      </c>
      <c r="P144" s="135"/>
      <c r="Q144" s="135"/>
      <c r="R144" s="136"/>
      <c r="S144" s="137" t="str">
        <f t="array" ref="S144">IFERROR(INDEX(AL성적Data!K:K,MATCH(1,(AL성적Data!A:A=DB!A144)*(AL성적Data!AC:AC="TW"),0)),"")</f>
        <v>2등급</v>
      </c>
      <c r="T144" s="138">
        <f t="array" ref="T144">IFERROR(INDEX(AL성적Data!M:M,MATCH(1,(AL성적Data!A:A=DB!A144)*(AL성적Data!AC:AC="TW"),0)),"")</f>
        <v>1.133</v>
      </c>
      <c r="U144" s="137" t="str">
        <f t="array" ref="U144">IFERROR(INDEX(AL성적Data!N:N,MATCH(1,(AL성적Data!A:A=DB!A144)*(AL성적Data!AC:AC="TW"),0)),"")</f>
        <v>1등급</v>
      </c>
      <c r="V144" s="137"/>
      <c r="W144" s="137"/>
      <c r="X144" s="137" t="str">
        <f t="array" ref="X144">IFERROR(IF(INDEX(AL성적Data!R:R,MATCH(1,(AL성적Data!A:A=DB!A144)*(AL성적Data!AC:AC="WA"),0))=0,"",INDEX(AL성적Data!R:R,MATCH(1,(AL성적Data!A:A=DB!A144)*(AL성적Data!AC:AC="WA"),0))),"")</f>
        <v/>
      </c>
      <c r="Y144" s="137" t="str">
        <f t="array" ref="Y144">IFERROR(IF(INDEX(AL성적Data!S:S,MATCH(1,(AL성적Data!A:A=DB!A144)*(AL성적Data!AC:AC="WA"),0))=0,"",INDEX(AL성적Data!S:S,MATCH(1,(AL성적Data!A:A=DB!A144)*(AL성적Data!AC:AC="WA"),0))),"")</f>
        <v/>
      </c>
      <c r="Z144" s="137"/>
      <c r="AA144" s="137"/>
      <c r="AB144" s="137"/>
      <c r="AC144" s="137"/>
      <c r="AD144" s="139"/>
      <c r="AE144" s="150" t="str">
        <f>IFERROR(HYPERLINK(AX144,AE$1),"")</f>
        <v>성적서_에너지</v>
      </c>
      <c r="AF144" s="151"/>
      <c r="AG144" s="151"/>
      <c r="AH144" s="135"/>
      <c r="AI144" s="135"/>
      <c r="AJ144" s="135"/>
      <c r="AK144" s="135"/>
      <c r="AL144" s="152"/>
      <c r="AM144" s="140" t="str">
        <f>IFERROR(IF(BG144="","",HYPERLINK(BG144,AM$1)),"")</f>
        <v>도면_단면dwg</v>
      </c>
      <c r="AN144" s="140" t="str">
        <f>IFERROR(IF(BH144="","",HYPERLINK(BH144,AN$1)),"")</f>
        <v/>
      </c>
      <c r="AO144" s="140" t="str">
        <f>IFERROR(IF(BI144="","",HYPERLINK(BI144,AO$1)),"")</f>
        <v/>
      </c>
      <c r="AP144" s="140" t="str">
        <f>IFERROR(IF(BJ144="","",HYPERLINK(BJ144,AP$1)),"")</f>
        <v/>
      </c>
      <c r="AQ144" s="140" t="str">
        <f>IFERROR(IF(BK144="","",HYPERLINK(BK144,AQ$1)),"")</f>
        <v/>
      </c>
      <c r="AR144" s="140" t="str">
        <f>IFERROR(IF(BL144="","",HYPERLINK(BL144,AR$1)),"")</f>
        <v/>
      </c>
      <c r="AS144" s="140" t="str">
        <f>IFERROR(IF(BM144="","",HYPERLINK(BM144,AS$1)),"")</f>
        <v/>
      </c>
      <c r="AT144" s="140" t="str">
        <f>IFERROR(IF(BN144="","",HYPERLINK(BN144,AT$1)),"")</f>
        <v/>
      </c>
      <c r="AU144" s="141" t="str">
        <f>IFERROR(IF(BO144="","",HYPERLINK(BO144,AU$1)),"")</f>
        <v>리플렛</v>
      </c>
      <c r="AV144" s="140" t="str">
        <f>IFERROR(IF(BP144="","",HYPERLINK(BP144,AV$1)),"")</f>
        <v/>
      </c>
      <c r="AX144" s="130" t="str">
        <f t="array" ref="AX144">INDEX(AL성적Data!AF:AF,MATCH(1,(AL성적Data!A:A=DB!A144)*(AL성적Data!AC:AC="TW"),0))</f>
        <v>http://www.lxhausys.co.kr/popup/rn/download/downloadPopup.jsp?from=alwindow&amp;uu=/upload/alwindow/data/TW-E9-ADR100-343FSGS2R5.pdf</v>
      </c>
      <c r="AY144" s="130" t="e">
        <f t="array" ref="AY144">INDEX(AL성적Data!AF:AF,MATCH(1,(AL성적Data!A:A=DB!A144)*(AL성적Data!AC:AC="TA"),0))</f>
        <v>#N/A</v>
      </c>
      <c r="AZ144" s="130" t="e">
        <f t="array" ref="AZ144">INDEX(AL성적Data!AF:AF,MATCH(1,(AL성적Data!A:A=DB!A144)*(AL성적Data!AC:AC="WA"),0))</f>
        <v>#N/A</v>
      </c>
      <c r="BA144" s="130"/>
      <c r="BB144" s="130"/>
      <c r="BC144" s="130" t="e">
        <f>INDEX(AL성적Data!AF:AF,MATCH(1,(AL성적Data!A:A=DB!A144)*(AL성적Data!AC:AC="DA2"),0))</f>
        <v>#N/A</v>
      </c>
      <c r="BD144" s="130"/>
      <c r="BE144" s="130"/>
      <c r="BF144" s="130"/>
      <c r="BG144" s="135" t="str">
        <f>IF(VLOOKUP($C144,AL제품Data!$A$2:$AL$200,28,0)="","",VLOOKUP($C144,AL제품Data!$A$2:$AL$200,28,0))</f>
        <v>http://www.lxhausys.co.kr/popup/rn/download/downloadPopup.jsp?from=alwindow&amp;uu=/upload/alwindow/data/E9-ADR100_SEC.dwg</v>
      </c>
      <c r="BH144" s="135"/>
      <c r="BI144" s="135" t="str">
        <f>IF(VLOOKUP($C144,AL제품Data!$A$2:$AL$100,30,0)="","",VLOOKUP($C144,AL제품Data!$A$2:$AL$100,30,0))</f>
        <v/>
      </c>
      <c r="BJ144" s="135"/>
      <c r="BK144" s="135"/>
      <c r="BL144" s="135"/>
      <c r="BM144" s="135"/>
      <c r="BN144" s="135"/>
      <c r="BO144" s="135" t="str">
        <f>IF(VLOOKUP($C144,AL제품Data!$A$2:$AL$100,36,0)="","",VLOOKUP($C144,AL제품Data!$A$2:$AL$100,36,0))</f>
        <v>http://www.lxhausys.co.kr/popup/rn/download/downloadPopup.jsp?from=alwindow&amp;uu=/upload/alwindow/data/E9-ADR100_REFLET.pdf</v>
      </c>
      <c r="BP144" s="135"/>
      <c r="BQ144" s="135" t="str">
        <f>IF(VLOOKUP($C144,AL제품Data!$A$2:$AL$100,38,0)="","",VLOOKUP($C144,AL제품Data!$A$2:$AL$100,38,0))</f>
        <v>http://www.lxhausys.co.kr/popup/rn/download/downloadPopup.jsp?from=alwindow&amp;uu=/upload/alwindow/data/E9-ADR100_SPEC.docx</v>
      </c>
      <c r="BR144" s="130"/>
      <c r="BS144" s="130"/>
    </row>
    <row r="145" spans="1:71" s="112" customFormat="1" ht="20.25" customHeight="1" thickBot="1">
      <c r="A145" s="130" t="s">
        <v>1365</v>
      </c>
      <c r="B145" s="158">
        <v>6</v>
      </c>
      <c r="C145" s="131" t="s">
        <v>918</v>
      </c>
      <c r="D145" s="133" t="str">
        <f>VLOOKUP($C145,AL제품Data!$A$2:$K$117,2,0)</f>
        <v>AL</v>
      </c>
      <c r="E145" s="133" t="str">
        <f>VLOOKUP($C145,AL제품Data!$A$2:$K$300,3,0)</f>
        <v>실내면,발코니면</v>
      </c>
      <c r="F145" s="133" t="str">
        <f>VLOOKUP($C145,AL제품Data!$A$2:$K$300,4,0)</f>
        <v>Top Hung(여닫이)</v>
      </c>
      <c r="G145" s="133" t="str">
        <f>VLOOKUP($C145,AL제품Data!$A$2:$K$300,5,0)</f>
        <v>시스템창</v>
      </c>
      <c r="H145" s="133" t="str">
        <f>VLOOKUP($C145,AL제품Data!$A$2:$K$300,6,0)</f>
        <v>Eurosystem9 AL</v>
      </c>
      <c r="I145" s="133" t="str">
        <f>VLOOKUP($C145,AL제품Data!$A$2:$K$300,7,0)</f>
        <v>유로시스템9 알루미늄</v>
      </c>
      <c r="J145" s="133" t="str">
        <f>VLOOKUP($C145,AL제품Data!$A$2:$K$300,8,0)</f>
        <v>SH단창</v>
      </c>
      <c r="K145" s="133">
        <f>VLOOKUP($C145,AL제품Data!$A$2:$K$300,9,0)</f>
        <v>80</v>
      </c>
      <c r="L145" s="133" t="str">
        <f>VLOOKUP($C145,AL제품Data!$A$2:$K$300,10,0)</f>
        <v>입면분할가능</v>
      </c>
      <c r="M145" s="133" t="str">
        <f>VLOOKUP($C145,AL제품Data!$A$2:$K$300,11,0)</f>
        <v>전체</v>
      </c>
      <c r="N145" s="134" t="str">
        <f>IFERROR(VLOOKUP($C145,AL제품Data!$A$2:$K$117,12,0),"")</f>
        <v/>
      </c>
      <c r="O145" s="130" t="str">
        <f>IF(VLOOKUP($A145,AL성적Data!$A$2:$AB$309,7,0)=0,"",VLOOKUP($A145,AL성적Data!$A$2:$AB$309,7,0))</f>
        <v>43mm(5수퍼로이+14아르곤+5일반+14아르곤+5수퍼로이)</v>
      </c>
      <c r="P145" s="135"/>
      <c r="Q145" s="135"/>
      <c r="R145" s="136"/>
      <c r="S145" s="137" t="str">
        <f t="array" ref="S145">IFERROR(INDEX(AL성적Data!K:K,MATCH(1,(AL성적Data!A:A=DB!A145)*(AL성적Data!AC:AC="TW"),0)),"")</f>
        <v>2등급</v>
      </c>
      <c r="T145" s="138">
        <f t="array" ref="T145">IFERROR(INDEX(AL성적Data!M:M,MATCH(1,(AL성적Data!A:A=DB!A145)*(AL성적Data!AC:AC="TW"),0)),"")</f>
        <v>1.1339999999999999</v>
      </c>
      <c r="U145" s="137" t="str">
        <f t="array" ref="U145">IFERROR(INDEX(AL성적Data!N:N,MATCH(1,(AL성적Data!A:A=DB!A145)*(AL성적Data!AC:AC="TW"),0)),"")</f>
        <v>1등급</v>
      </c>
      <c r="V145" s="137"/>
      <c r="W145" s="137"/>
      <c r="X145" s="137" t="str">
        <f t="array" ref="X145">IFERROR(IF(INDEX(AL성적Data!R:R,MATCH(1,(AL성적Data!A:A=DB!A145)*(AL성적Data!AC:AC="WA"),0))=0,"",INDEX(AL성적Data!R:R,MATCH(1,(AL성적Data!A:A=DB!A145)*(AL성적Data!AC:AC="WA"),0))),"")</f>
        <v/>
      </c>
      <c r="Y145" s="137" t="str">
        <f t="array" ref="Y145">IFERROR(IF(INDEX(AL성적Data!S:S,MATCH(1,(AL성적Data!A:A=DB!A145)*(AL성적Data!AC:AC="WA"),0))=0,"",INDEX(AL성적Data!S:S,MATCH(1,(AL성적Data!A:A=DB!A145)*(AL성적Data!AC:AC="WA"),0))),"")</f>
        <v/>
      </c>
      <c r="Z145" s="137"/>
      <c r="AA145" s="137"/>
      <c r="AB145" s="137"/>
      <c r="AC145" s="137"/>
      <c r="AD145" s="139"/>
      <c r="AE145" s="150" t="str">
        <f>IFERROR(HYPERLINK(AX145,AE$1),"")</f>
        <v>성적서_에너지</v>
      </c>
      <c r="AF145" s="151"/>
      <c r="AG145" s="151"/>
      <c r="AH145" s="135"/>
      <c r="AI145" s="135"/>
      <c r="AJ145" s="135"/>
      <c r="AK145" s="135"/>
      <c r="AL145" s="152"/>
      <c r="AM145" s="140" t="str">
        <f>IFERROR(IF(BG145="","",HYPERLINK(BG145,AM$1)),"")</f>
        <v>도면_단면dwg</v>
      </c>
      <c r="AN145" s="140" t="str">
        <f>IFERROR(IF(BH145="","",HYPERLINK(BH145,AN$1)),"")</f>
        <v/>
      </c>
      <c r="AO145" s="140" t="str">
        <f>IFERROR(IF(BI145="","",HYPERLINK(BI145,AO$1)),"")</f>
        <v/>
      </c>
      <c r="AP145" s="140" t="str">
        <f>IFERROR(IF(BJ145="","",HYPERLINK(BJ145,AP$1)),"")</f>
        <v/>
      </c>
      <c r="AQ145" s="140" t="str">
        <f>IFERROR(IF(BK145="","",HYPERLINK(BK145,AQ$1)),"")</f>
        <v/>
      </c>
      <c r="AR145" s="140" t="str">
        <f>IFERROR(IF(BL145="","",HYPERLINK(BL145,AR$1)),"")</f>
        <v/>
      </c>
      <c r="AS145" s="140" t="str">
        <f>IFERROR(IF(BM145="","",HYPERLINK(BM145,AS$1)),"")</f>
        <v/>
      </c>
      <c r="AT145" s="140" t="str">
        <f>IFERROR(IF(BN145="","",HYPERLINK(BN145,AT$1)),"")</f>
        <v/>
      </c>
      <c r="AU145" s="141" t="str">
        <f>IFERROR(IF(BO145="","",HYPERLINK(BO145,AU$1)),"")</f>
        <v>리플렛</v>
      </c>
      <c r="AV145" s="140" t="str">
        <f>IFERROR(IF(BP145="","",HYPERLINK(BP145,AV$1)),"")</f>
        <v/>
      </c>
      <c r="AX145" s="130" t="str">
        <f t="array" ref="AX145">INDEX(AL성적Data!AF:AF,MATCH(1,(AL성적Data!A:A=DB!A145)*(AL성적Data!AC:AC="TW"),0))</f>
        <v>http://www.lxhausys.co.kr/popup/rn/download/downloadPopup.jsp?from=alwindow&amp;uu=/upload/alwindow/data/TW-E9-ASH80-343FSGS2R5.pdf</v>
      </c>
      <c r="AY145" s="130" t="e">
        <f t="array" ref="AY145">INDEX(AL성적Data!AF:AF,MATCH(1,(AL성적Data!A:A=DB!A145)*(AL성적Data!AC:AC="TA"),0))</f>
        <v>#N/A</v>
      </c>
      <c r="AZ145" s="130" t="e">
        <f t="array" ref="AZ145">INDEX(AL성적Data!AF:AF,MATCH(1,(AL성적Data!A:A=DB!A145)*(AL성적Data!AC:AC="WA"),0))</f>
        <v>#N/A</v>
      </c>
      <c r="BA145" s="130"/>
      <c r="BB145" s="130"/>
      <c r="BC145" s="130" t="e">
        <f>INDEX(AL성적Data!AF:AF,MATCH(1,(AL성적Data!A:A=DB!A145)*(AL성적Data!AC:AC="DA2"),0))</f>
        <v>#N/A</v>
      </c>
      <c r="BD145" s="130"/>
      <c r="BE145" s="130"/>
      <c r="BF145" s="130"/>
      <c r="BG145" s="135" t="str">
        <f>IF(VLOOKUP($C145,AL제품Data!$A$2:$AL$200,28,0)="","",VLOOKUP($C145,AL제품Data!$A$2:$AL$200,28,0))</f>
        <v>http://www.lxhausys.co.kr/popup/rn/download/downloadPopup.jsp?from=alwindow&amp;uu=/upload/alwindow/data/E9-ASH80_SEC.dwg</v>
      </c>
      <c r="BH145" s="135"/>
      <c r="BI145" s="135" t="str">
        <f>IF(VLOOKUP($C145,AL제품Data!$A$2:$AL$100,30,0)="","",VLOOKUP($C145,AL제품Data!$A$2:$AL$100,30,0))</f>
        <v/>
      </c>
      <c r="BJ145" s="135"/>
      <c r="BK145" s="135"/>
      <c r="BL145" s="135"/>
      <c r="BM145" s="135"/>
      <c r="BN145" s="135"/>
      <c r="BO145" s="135" t="str">
        <f>IF(VLOOKUP($C145,AL제품Data!$A$2:$AL$100,36,0)="","",VLOOKUP($C145,AL제품Data!$A$2:$AL$100,36,0))</f>
        <v>http://www.lxhausys.co.kr/popup/rn/download/downloadPopup.jsp?from=alwindow&amp;uu=/upload/alwindow/data/E9-ASH80_REFLET.pdf</v>
      </c>
      <c r="BP145" s="135"/>
      <c r="BQ145" s="135" t="str">
        <f>IF(VLOOKUP($C145,AL제품Data!$A$2:$AL$100,38,0)="","",VLOOKUP($C145,AL제품Data!$A$2:$AL$100,38,0))</f>
        <v/>
      </c>
      <c r="BR145" s="130"/>
      <c r="BS145" s="130"/>
    </row>
    <row r="146" spans="1:71" s="112" customFormat="1" ht="20.25" customHeight="1" thickBot="1">
      <c r="A146" s="130" t="s">
        <v>1366</v>
      </c>
      <c r="B146" s="158">
        <v>9</v>
      </c>
      <c r="C146" s="131" t="s">
        <v>916</v>
      </c>
      <c r="D146" s="133" t="str">
        <f>VLOOKUP($C146,AL제품Data!$A$2:$K$117,2,0)</f>
        <v>AL</v>
      </c>
      <c r="E146" s="133" t="str">
        <f>VLOOKUP($C146,AL제품Data!$A$2:$K$300,3,0)</f>
        <v>실내면,발코니면</v>
      </c>
      <c r="F146" s="133" t="str">
        <f>VLOOKUP($C146,AL제품Data!$A$2:$K$300,4,0)</f>
        <v>Top Hung(여닫이)</v>
      </c>
      <c r="G146" s="133" t="str">
        <f>VLOOKUP($C146,AL제품Data!$A$2:$K$300,5,0)</f>
        <v>시스템창</v>
      </c>
      <c r="H146" s="133" t="str">
        <f>VLOOKUP($C146,AL제품Data!$A$2:$K$300,6,0)</f>
        <v>Eurosystem9 AL</v>
      </c>
      <c r="I146" s="133" t="str">
        <f>VLOOKUP($C146,AL제품Data!$A$2:$K$300,7,0)</f>
        <v>유로시스템9 알루미늄</v>
      </c>
      <c r="J146" s="133" t="str">
        <f>VLOOKUP($C146,AL제품Data!$A$2:$K$300,8,0)</f>
        <v>TH단창</v>
      </c>
      <c r="K146" s="133">
        <f>VLOOKUP($C146,AL제품Data!$A$2:$K$300,9,0)</f>
        <v>80</v>
      </c>
      <c r="L146" s="133" t="str">
        <f>VLOOKUP($C146,AL제품Data!$A$2:$K$300,10,0)</f>
        <v>입면분할가능</v>
      </c>
      <c r="M146" s="133" t="str">
        <f>VLOOKUP($C146,AL제품Data!$A$2:$K$300,11,0)</f>
        <v>전체</v>
      </c>
      <c r="N146" s="134" t="str">
        <f>IFERROR(VLOOKUP($C146,AL제품Data!$A$2:$K$117,12,0),"")</f>
        <v/>
      </c>
      <c r="O146" s="130" t="str">
        <f>IF(VLOOKUP($A146,AL성적Data!$A$2:$AB$309,7,0)=0,"",VLOOKUP($A146,AL성적Data!$A$2:$AB$309,7,0))</f>
        <v>43mm(5수퍼로이+14아르곤+5일반+14아르곤+5수퍼로이)</v>
      </c>
      <c r="P146" s="135"/>
      <c r="Q146" s="135"/>
      <c r="R146" s="136"/>
      <c r="S146" s="137" t="str">
        <f t="array" ref="S146">IFERROR(INDEX(AL성적Data!K:K,MATCH(1,(AL성적Data!A:A=DB!A146)*(AL성적Data!AC:AC="TW"),0)),"")</f>
        <v>2등급</v>
      </c>
      <c r="T146" s="138">
        <f t="array" ref="T146">IFERROR(INDEX(AL성적Data!M:M,MATCH(1,(AL성적Data!A:A=DB!A146)*(AL성적Data!AC:AC="TW"),0)),"")</f>
        <v>1.0660000000000001</v>
      </c>
      <c r="U146" s="137" t="str">
        <f t="array" ref="U146">IFERROR(INDEX(AL성적Data!N:N,MATCH(1,(AL성적Data!A:A=DB!A146)*(AL성적Data!AC:AC="TW"),0)),"")</f>
        <v>1등급</v>
      </c>
      <c r="V146" s="137"/>
      <c r="W146" s="137"/>
      <c r="X146" s="137" t="str">
        <f t="array" ref="X146">IFERROR(IF(INDEX(AL성적Data!R:R,MATCH(1,(AL성적Data!A:A=DB!A146)*(AL성적Data!AC:AC="WA"),0))=0,"",INDEX(AL성적Data!R:R,MATCH(1,(AL성적Data!A:A=DB!A146)*(AL성적Data!AC:AC="WA"),0))),"")</f>
        <v/>
      </c>
      <c r="Y146" s="137" t="str">
        <f t="array" ref="Y146">IFERROR(IF(INDEX(AL성적Data!S:S,MATCH(1,(AL성적Data!A:A=DB!A146)*(AL성적Data!AC:AC="WA"),0))=0,"",INDEX(AL성적Data!S:S,MATCH(1,(AL성적Data!A:A=DB!A146)*(AL성적Data!AC:AC="WA"),0))),"")</f>
        <v/>
      </c>
      <c r="Z146" s="137"/>
      <c r="AA146" s="137"/>
      <c r="AB146" s="137"/>
      <c r="AC146" s="137"/>
      <c r="AD146" s="139"/>
      <c r="AE146" s="150" t="str">
        <f>IFERROR(HYPERLINK(AX146,AE$1),"")</f>
        <v>성적서_에너지</v>
      </c>
      <c r="AF146" s="151"/>
      <c r="AG146" s="151"/>
      <c r="AH146" s="135"/>
      <c r="AI146" s="135"/>
      <c r="AJ146" s="135"/>
      <c r="AK146" s="135"/>
      <c r="AL146" s="152"/>
      <c r="AM146" s="140" t="str">
        <f>IFERROR(IF(BG146="","",HYPERLINK(BG146,AM$1)),"")</f>
        <v>도면_단면dwg</v>
      </c>
      <c r="AN146" s="140" t="str">
        <f>IFERROR(IF(BH146="","",HYPERLINK(BH146,AN$1)),"")</f>
        <v/>
      </c>
      <c r="AO146" s="140" t="str">
        <f>IFERROR(IF(BI146="","",HYPERLINK(BI146,AO$1)),"")</f>
        <v/>
      </c>
      <c r="AP146" s="140" t="str">
        <f>IFERROR(IF(BJ146="","",HYPERLINK(BJ146,AP$1)),"")</f>
        <v/>
      </c>
      <c r="AQ146" s="140" t="str">
        <f>IFERROR(IF(BK146="","",HYPERLINK(BK146,AQ$1)),"")</f>
        <v/>
      </c>
      <c r="AR146" s="140" t="str">
        <f>IFERROR(IF(BL146="","",HYPERLINK(BL146,AR$1)),"")</f>
        <v/>
      </c>
      <c r="AS146" s="140" t="str">
        <f>IFERROR(IF(BM146="","",HYPERLINK(BM146,AS$1)),"")</f>
        <v/>
      </c>
      <c r="AT146" s="140" t="str">
        <f>IFERROR(IF(BN146="","",HYPERLINK(BN146,AT$1)),"")</f>
        <v/>
      </c>
      <c r="AU146" s="141" t="str">
        <f>IFERROR(IF(BO146="","",HYPERLINK(BO146,AU$1)),"")</f>
        <v>리플렛</v>
      </c>
      <c r="AV146" s="140" t="str">
        <f>IFERROR(IF(BP146="","",HYPERLINK(BP146,AV$1)),"")</f>
        <v/>
      </c>
      <c r="AX146" s="130" t="str">
        <f t="array" ref="AX146">INDEX(AL성적Data!AF:AF,MATCH(1,(AL성적Data!A:A=DB!A146)*(AL성적Data!AC:AC="TW"),0))</f>
        <v>http://www.lxhausys.co.kr/popup/rn/download/downloadPopup.jsp?from=alwindow&amp;uu=/upload/alwindow/data/TW-E9-ATH80-343FSGS2R5.pdf</v>
      </c>
      <c r="AY146" s="130" t="e">
        <f t="array" ref="AY146">INDEX(AL성적Data!AF:AF,MATCH(1,(AL성적Data!A:A=DB!A146)*(AL성적Data!AC:AC="TA"),0))</f>
        <v>#N/A</v>
      </c>
      <c r="AZ146" s="130" t="e">
        <f t="array" ref="AZ146">INDEX(AL성적Data!AF:AF,MATCH(1,(AL성적Data!A:A=DB!A146)*(AL성적Data!AC:AC="WA"),0))</f>
        <v>#N/A</v>
      </c>
      <c r="BA146" s="130"/>
      <c r="BB146" s="130"/>
      <c r="BC146" s="130" t="e">
        <f>INDEX(AL성적Data!AF:AF,MATCH(1,(AL성적Data!A:A=DB!A146)*(AL성적Data!AC:AC="DA2"),0))</f>
        <v>#N/A</v>
      </c>
      <c r="BD146" s="130"/>
      <c r="BE146" s="130"/>
      <c r="BF146" s="130"/>
      <c r="BG146" s="135" t="str">
        <f>IF(VLOOKUP($C146,AL제품Data!$A$2:$AL$200,28,0)="","",VLOOKUP($C146,AL제품Data!$A$2:$AL$200,28,0))</f>
        <v>http://www.lxhausys.co.kr/popup/rn/download/downloadPopup.jsp?from=alwindow&amp;uu=/upload/alwindow/data/E9-ATH80_SEC.dwg</v>
      </c>
      <c r="BH146" s="135"/>
      <c r="BI146" s="135" t="str">
        <f>IF(VLOOKUP($C146,AL제품Data!$A$2:$AL$100,30,0)="","",VLOOKUP($C146,AL제품Data!$A$2:$AL$100,30,0))</f>
        <v/>
      </c>
      <c r="BJ146" s="135"/>
      <c r="BK146" s="135"/>
      <c r="BL146" s="135"/>
      <c r="BM146" s="135"/>
      <c r="BN146" s="135"/>
      <c r="BO146" s="135" t="str">
        <f>IF(VLOOKUP($C146,AL제품Data!$A$2:$AL$100,36,0)="","",VLOOKUP($C146,AL제품Data!$A$2:$AL$100,36,0))</f>
        <v>http://www.lxhausys.co.kr/popup/rn/download/downloadPopup.jsp?from=alwindow&amp;uu=/upload/alwindow/data/E9-ATH80_REFLET.pdf</v>
      </c>
      <c r="BP146" s="135"/>
      <c r="BQ146" s="135" t="str">
        <f>IF(VLOOKUP($C146,AL제품Data!$A$2:$AL$100,38,0)="","",VLOOKUP($C146,AL제품Data!$A$2:$AL$100,38,0))</f>
        <v/>
      </c>
      <c r="BR146" s="130"/>
      <c r="BS146" s="130"/>
    </row>
    <row r="147" spans="1:71" s="112" customFormat="1" ht="20.25" customHeight="1" thickBot="1">
      <c r="A147" s="130" t="s">
        <v>1367</v>
      </c>
      <c r="B147" s="158">
        <v>6</v>
      </c>
      <c r="C147" s="131" t="s">
        <v>917</v>
      </c>
      <c r="D147" s="133" t="str">
        <f>VLOOKUP($C147,AL제품Data!$A$2:$K$117,2,0)</f>
        <v>AL</v>
      </c>
      <c r="E147" s="133" t="str">
        <f>VLOOKUP($C147,AL제품Data!$A$2:$K$300,3,0)</f>
        <v>실내면,발코니면</v>
      </c>
      <c r="F147" s="133" t="str">
        <f>VLOOKUP($C147,AL제품Data!$A$2:$K$300,4,0)</f>
        <v>Top Hung(여닫이)</v>
      </c>
      <c r="G147" s="133" t="str">
        <f>VLOOKUP($C147,AL제품Data!$A$2:$K$300,5,0)</f>
        <v>시스템창</v>
      </c>
      <c r="H147" s="133" t="str">
        <f>VLOOKUP($C147,AL제품Data!$A$2:$K$300,6,0)</f>
        <v>Eurosystem9 AL</v>
      </c>
      <c r="I147" s="133" t="str">
        <f>VLOOKUP($C147,AL제품Data!$A$2:$K$300,7,0)</f>
        <v>유로시스템9 알루미늄</v>
      </c>
      <c r="J147" s="133" t="str">
        <f>VLOOKUP($C147,AL제품Data!$A$2:$K$300,8,0)</f>
        <v>THSH단창</v>
      </c>
      <c r="K147" s="133">
        <f>VLOOKUP($C147,AL제품Data!$A$2:$K$300,9,0)</f>
        <v>90</v>
      </c>
      <c r="L147" s="133" t="str">
        <f>VLOOKUP($C147,AL제품Data!$A$2:$K$300,10,0)</f>
        <v>입면분할가능</v>
      </c>
      <c r="M147" s="133" t="str">
        <f>VLOOKUP($C147,AL제품Data!$A$2:$K$300,11,0)</f>
        <v>전체</v>
      </c>
      <c r="N147" s="134" t="str">
        <f>IFERROR(VLOOKUP($C147,AL제품Data!$A$2:$K$117,12,0),"")</f>
        <v/>
      </c>
      <c r="O147" s="130" t="str">
        <f>IF(VLOOKUP($A147,AL성적Data!$A$2:$AB$309,7,0)=0,"",VLOOKUP($A147,AL성적Data!$A$2:$AB$309,7,0))</f>
        <v>43mm(5수퍼로이+14아르곤+5일반+14아르곤+5수퍼로이)</v>
      </c>
      <c r="P147" s="135"/>
      <c r="Q147" s="135"/>
      <c r="R147" s="136"/>
      <c r="S147" s="137" t="str">
        <f t="array" ref="S147">IFERROR(INDEX(AL성적Data!K:K,MATCH(1,(AL성적Data!A:A=DB!A147)*(AL성적Data!AC:AC="TW"),0)),"")</f>
        <v>2등급</v>
      </c>
      <c r="T147" s="138">
        <f t="array" ref="T147">IFERROR(INDEX(AL성적Data!M:M,MATCH(1,(AL성적Data!A:A=DB!A147)*(AL성적Data!AC:AC="TW"),0)),"")</f>
        <v>1.0029999999999999</v>
      </c>
      <c r="U147" s="137" t="str">
        <f t="array" ref="U147">IFERROR(INDEX(AL성적Data!N:N,MATCH(1,(AL성적Data!A:A=DB!A147)*(AL성적Data!AC:AC="TW"),0)),"")</f>
        <v>1등급</v>
      </c>
      <c r="V147" s="137"/>
      <c r="W147" s="137"/>
      <c r="X147" s="137" t="str">
        <f t="array" ref="X147">IFERROR(IF(INDEX(AL성적Data!R:R,MATCH(1,(AL성적Data!A:A=DB!A147)*(AL성적Data!AC:AC="WA"),0))=0,"",INDEX(AL성적Data!R:R,MATCH(1,(AL성적Data!A:A=DB!A147)*(AL성적Data!AC:AC="WA"),0))),"")</f>
        <v/>
      </c>
      <c r="Y147" s="137" t="str">
        <f t="array" ref="Y147">IFERROR(IF(INDEX(AL성적Data!S:S,MATCH(1,(AL성적Data!A:A=DB!A147)*(AL성적Data!AC:AC="WA"),0))=0,"",INDEX(AL성적Data!S:S,MATCH(1,(AL성적Data!A:A=DB!A147)*(AL성적Data!AC:AC="WA"),0))),"")</f>
        <v/>
      </c>
      <c r="Z147" s="137"/>
      <c r="AA147" s="137"/>
      <c r="AB147" s="137"/>
      <c r="AC147" s="137"/>
      <c r="AD147" s="139"/>
      <c r="AE147" s="150" t="str">
        <f>IFERROR(HYPERLINK(AX147,AE$1),"")</f>
        <v>성적서_에너지</v>
      </c>
      <c r="AF147" s="151"/>
      <c r="AG147" s="151"/>
      <c r="AH147" s="135"/>
      <c r="AI147" s="135"/>
      <c r="AJ147" s="135"/>
      <c r="AK147" s="135"/>
      <c r="AL147" s="152"/>
      <c r="AM147" s="140" t="str">
        <f>IFERROR(IF(BG147="","",HYPERLINK(BG147,AM$1)),"")</f>
        <v>도면_단면dwg</v>
      </c>
      <c r="AN147" s="140" t="str">
        <f>IFERROR(IF(BH147="","",HYPERLINK(BH147,AN$1)),"")</f>
        <v/>
      </c>
      <c r="AO147" s="140" t="str">
        <f>IFERROR(IF(BI147="","",HYPERLINK(BI147,AO$1)),"")</f>
        <v/>
      </c>
      <c r="AP147" s="140" t="str">
        <f>IFERROR(IF(BJ147="","",HYPERLINK(BJ147,AP$1)),"")</f>
        <v/>
      </c>
      <c r="AQ147" s="140" t="str">
        <f>IFERROR(IF(BK147="","",HYPERLINK(BK147,AQ$1)),"")</f>
        <v/>
      </c>
      <c r="AR147" s="140" t="str">
        <f>IFERROR(IF(BL147="","",HYPERLINK(BL147,AR$1)),"")</f>
        <v/>
      </c>
      <c r="AS147" s="140" t="str">
        <f>IFERROR(IF(BM147="","",HYPERLINK(BM147,AS$1)),"")</f>
        <v/>
      </c>
      <c r="AT147" s="140" t="str">
        <f>IFERROR(IF(BN147="","",HYPERLINK(BN147,AT$1)),"")</f>
        <v/>
      </c>
      <c r="AU147" s="141" t="str">
        <f>IFERROR(IF(BO147="","",HYPERLINK(BO147,AU$1)),"")</f>
        <v>리플렛</v>
      </c>
      <c r="AV147" s="140" t="str">
        <f>IFERROR(IF(BP147="","",HYPERLINK(BP147,AV$1)),"")</f>
        <v/>
      </c>
      <c r="AX147" s="130" t="str">
        <f t="array" ref="AX147">INDEX(AL성적Data!AF:AF,MATCH(1,(AL성적Data!A:A=DB!A147)*(AL성적Data!AC:AC="TW"),0))</f>
        <v>http://www.lxhausys.co.kr/popup/rn/download/downloadPopup.jsp?from=alwindow&amp;uu=/upload/alwindow/data/TW-E9-ATHSH90-343FSGS2R5.pdf</v>
      </c>
      <c r="AY147" s="130" t="e">
        <f t="array" ref="AY147">INDEX(AL성적Data!AF:AF,MATCH(1,(AL성적Data!A:A=DB!A147)*(AL성적Data!AC:AC="TA"),0))</f>
        <v>#N/A</v>
      </c>
      <c r="AZ147" s="130" t="e">
        <f t="array" ref="AZ147">INDEX(AL성적Data!AF:AF,MATCH(1,(AL성적Data!A:A=DB!A147)*(AL성적Data!AC:AC="WA"),0))</f>
        <v>#N/A</v>
      </c>
      <c r="BA147" s="130"/>
      <c r="BB147" s="130"/>
      <c r="BC147" s="130" t="e">
        <f>INDEX(AL성적Data!AF:AF,MATCH(1,(AL성적Data!A:A=DB!A147)*(AL성적Data!AC:AC="DA2"),0))</f>
        <v>#N/A</v>
      </c>
      <c r="BD147" s="130"/>
      <c r="BE147" s="130"/>
      <c r="BF147" s="130"/>
      <c r="BG147" s="135" t="str">
        <f>IF(VLOOKUP($C147,AL제품Data!$A$2:$AL$200,28,0)="","",VLOOKUP($C147,AL제품Data!$A$2:$AL$200,28,0))</f>
        <v>http://www.lxhausys.co.kr/popup/rn/download/downloadPopup.jsp?from=alwindow&amp;uu=/upload/alwindow/data/E9-ATHSH90_SEC.dwg</v>
      </c>
      <c r="BH147" s="135"/>
      <c r="BI147" s="135" t="str">
        <f>IF(VLOOKUP($C147,AL제품Data!$A$2:$AL$100,30,0)="","",VLOOKUP($C147,AL제품Data!$A$2:$AL$100,30,0))</f>
        <v/>
      </c>
      <c r="BJ147" s="135"/>
      <c r="BK147" s="135"/>
      <c r="BL147" s="135"/>
      <c r="BM147" s="135"/>
      <c r="BN147" s="135"/>
      <c r="BO147" s="135" t="str">
        <f>IF(VLOOKUP($C147,AL제품Data!$A$2:$AL$100,36,0)="","",VLOOKUP($C147,AL제품Data!$A$2:$AL$100,36,0))</f>
        <v>http://www.lxhausys.co.kr/popup/rn/download/downloadPopup.jsp?from=alwindow&amp;uu=/upload/alwindow/data/E9-ATHSH90_REFLET.pdf</v>
      </c>
      <c r="BP147" s="135"/>
      <c r="BQ147" s="135" t="str">
        <f>IF(VLOOKUP($C147,AL제품Data!$A$2:$AL$100,38,0)="","",VLOOKUP($C147,AL제품Data!$A$2:$AL$100,38,0))</f>
        <v/>
      </c>
      <c r="BR147" s="130"/>
      <c r="BS147" s="130"/>
    </row>
    <row r="148" spans="1:71" s="112" customFormat="1" ht="20.25" customHeight="1" thickBot="1">
      <c r="A148" s="130" t="s">
        <v>1368</v>
      </c>
      <c r="B148" s="158">
        <v>9</v>
      </c>
      <c r="C148" s="131" t="s">
        <v>915</v>
      </c>
      <c r="D148" s="133" t="str">
        <f>VLOOKUP($C148,AL제품Data!$A$2:$K$117,2,0)</f>
        <v>AL</v>
      </c>
      <c r="E148" s="133" t="str">
        <f>VLOOKUP($C148,AL제품Data!$A$2:$K$300,3,0)</f>
        <v>실내면,발코니면</v>
      </c>
      <c r="F148" s="133" t="str">
        <f>VLOOKUP($C148,AL제품Data!$A$2:$K$300,4,0)</f>
        <v>Tilt &amp; Turn(기능성여닫이)</v>
      </c>
      <c r="G148" s="133" t="str">
        <f>VLOOKUP($C148,AL제품Data!$A$2:$K$300,5,0)</f>
        <v>시스템창</v>
      </c>
      <c r="H148" s="133" t="str">
        <f>VLOOKUP($C148,AL제품Data!$A$2:$K$300,6,0)</f>
        <v>Eurosystem9 AL</v>
      </c>
      <c r="I148" s="133" t="str">
        <f>VLOOKUP($C148,AL제품Data!$A$2:$K$300,7,0)</f>
        <v>유로시스템9 알루미늄</v>
      </c>
      <c r="J148" s="133" t="str">
        <f>VLOOKUP($C148,AL제품Data!$A$2:$K$300,8,0)</f>
        <v>TT단창</v>
      </c>
      <c r="K148" s="133">
        <f>VLOOKUP($C148,AL제품Data!$A$2:$K$300,9,0)</f>
        <v>80</v>
      </c>
      <c r="L148" s="133" t="str">
        <f>VLOOKUP($C148,AL제품Data!$A$2:$K$300,10,0)</f>
        <v>입면분할가능</v>
      </c>
      <c r="M148" s="133" t="str">
        <f>VLOOKUP($C148,AL제품Data!$A$2:$K$300,11,0)</f>
        <v>전체</v>
      </c>
      <c r="N148" s="134" t="str">
        <f>IFERROR(VLOOKUP($C148,AL제품Data!$A$2:$K$117,12,0),"")</f>
        <v/>
      </c>
      <c r="O148" s="130" t="str">
        <f>IF(VLOOKUP($A148,AL성적Data!$A$2:$AB$309,7,0)=0,"",VLOOKUP($A148,AL성적Data!$A$2:$AB$309,7,0))</f>
        <v>43mm(5수퍼로이+14아르곤+5일반+14아르곤+5수퍼로이)</v>
      </c>
      <c r="P148" s="135"/>
      <c r="Q148" s="135"/>
      <c r="R148" s="136"/>
      <c r="S148" s="137" t="str">
        <f t="array" ref="S148">IFERROR(INDEX(AL성적Data!K:K,MATCH(1,(AL성적Data!A:A=DB!A148)*(AL성적Data!AC:AC="TW"),0)),"")</f>
        <v>2등급</v>
      </c>
      <c r="T148" s="138">
        <f t="array" ref="T148">IFERROR(INDEX(AL성적Data!M:M,MATCH(1,(AL성적Data!A:A=DB!A148)*(AL성적Data!AC:AC="TW"),0)),"")</f>
        <v>1.008</v>
      </c>
      <c r="U148" s="137" t="str">
        <f t="array" ref="U148">IFERROR(INDEX(AL성적Data!N:N,MATCH(1,(AL성적Data!A:A=DB!A148)*(AL성적Data!AC:AC="TW"),0)),"")</f>
        <v>1등급</v>
      </c>
      <c r="V148" s="137"/>
      <c r="W148" s="137"/>
      <c r="X148" s="137" t="str">
        <f t="array" ref="X148">IFERROR(IF(INDEX(AL성적Data!R:R,MATCH(1,(AL성적Data!A:A=DB!A148)*(AL성적Data!AC:AC="WA"),0))=0,"",INDEX(AL성적Data!R:R,MATCH(1,(AL성적Data!A:A=DB!A148)*(AL성적Data!AC:AC="WA"),0))),"")</f>
        <v/>
      </c>
      <c r="Y148" s="137" t="str">
        <f t="array" ref="Y148">IFERROR(IF(INDEX(AL성적Data!S:S,MATCH(1,(AL성적Data!A:A=DB!A148)*(AL성적Data!AC:AC="WA"),0))=0,"",INDEX(AL성적Data!S:S,MATCH(1,(AL성적Data!A:A=DB!A148)*(AL성적Data!AC:AC="WA"),0))),"")</f>
        <v/>
      </c>
      <c r="Z148" s="137"/>
      <c r="AA148" s="137"/>
      <c r="AB148" s="137"/>
      <c r="AC148" s="137"/>
      <c r="AD148" s="139"/>
      <c r="AE148" s="150" t="str">
        <f>IFERROR(HYPERLINK(AX148,AE$1),"")</f>
        <v>성적서_에너지</v>
      </c>
      <c r="AF148" s="151"/>
      <c r="AG148" s="151"/>
      <c r="AH148" s="135"/>
      <c r="AI148" s="135"/>
      <c r="AJ148" s="135"/>
      <c r="AK148" s="135"/>
      <c r="AL148" s="152"/>
      <c r="AM148" s="140" t="str">
        <f>IFERROR(IF(BG148="","",HYPERLINK(BG148,AM$1)),"")</f>
        <v>도면_단면dwg</v>
      </c>
      <c r="AN148" s="140" t="str">
        <f>IFERROR(IF(BH148="","",HYPERLINK(BH148,AN$1)),"")</f>
        <v/>
      </c>
      <c r="AO148" s="140" t="str">
        <f>IFERROR(IF(BI148="","",HYPERLINK(BI148,AO$1)),"")</f>
        <v/>
      </c>
      <c r="AP148" s="140" t="str">
        <f>IFERROR(IF(BJ148="","",HYPERLINK(BJ148,AP$1)),"")</f>
        <v/>
      </c>
      <c r="AQ148" s="140" t="str">
        <f>IFERROR(IF(BK148="","",HYPERLINK(BK148,AQ$1)),"")</f>
        <v/>
      </c>
      <c r="AR148" s="140" t="str">
        <f>IFERROR(IF(BL148="","",HYPERLINK(BL148,AR$1)),"")</f>
        <v/>
      </c>
      <c r="AS148" s="140" t="str">
        <f>IFERROR(IF(BM148="","",HYPERLINK(BM148,AS$1)),"")</f>
        <v/>
      </c>
      <c r="AT148" s="140" t="str">
        <f>IFERROR(IF(BN148="","",HYPERLINK(BN148,AT$1)),"")</f>
        <v/>
      </c>
      <c r="AU148" s="141" t="str">
        <f>IFERROR(IF(BO148="","",HYPERLINK(BO148,AU$1)),"")</f>
        <v>리플렛</v>
      </c>
      <c r="AV148" s="140" t="str">
        <f>IFERROR(IF(BP148="","",HYPERLINK(BP148,AV$1)),"")</f>
        <v/>
      </c>
      <c r="AX148" s="130" t="str">
        <f t="array" ref="AX148">INDEX(AL성적Data!AF:AF,MATCH(1,(AL성적Data!A:A=DB!A148)*(AL성적Data!AC:AC="TW"),0))</f>
        <v>http://www.lxhausys.co.kr/popup/rn/download/downloadPopup.jsp?from=alwindow&amp;uu=/upload/alwindow/data/TW-E9-ATT80-343FSGS2R5.pdf</v>
      </c>
      <c r="AY148" s="130" t="e">
        <f t="array" ref="AY148">INDEX(AL성적Data!AF:AF,MATCH(1,(AL성적Data!A:A=DB!A148)*(AL성적Data!AC:AC="TA"),0))</f>
        <v>#N/A</v>
      </c>
      <c r="AZ148" s="130" t="e">
        <f t="array" ref="AZ148">INDEX(AL성적Data!AF:AF,MATCH(1,(AL성적Data!A:A=DB!A148)*(AL성적Data!AC:AC="WA"),0))</f>
        <v>#N/A</v>
      </c>
      <c r="BA148" s="130"/>
      <c r="BB148" s="130"/>
      <c r="BC148" s="130" t="e">
        <f>INDEX(AL성적Data!AF:AF,MATCH(1,(AL성적Data!A:A=DB!A148)*(AL성적Data!AC:AC="DA2"),0))</f>
        <v>#N/A</v>
      </c>
      <c r="BD148" s="130"/>
      <c r="BE148" s="130"/>
      <c r="BF148" s="130"/>
      <c r="BG148" s="135" t="str">
        <f>IF(VLOOKUP($C148,AL제품Data!$A$2:$AL$200,28,0)="","",VLOOKUP($C148,AL제품Data!$A$2:$AL$200,28,0))</f>
        <v>http://www.lxhausys.co.kr/popup/rn/download/downloadPopup.jsp?from=alwindow&amp;uu=/upload/alwindow/data/E9-ATT80_SEC.dwg</v>
      </c>
      <c r="BH148" s="135"/>
      <c r="BI148" s="135" t="str">
        <f>IF(VLOOKUP($C148,AL제품Data!$A$2:$AL$100,30,0)="","",VLOOKUP($C148,AL제품Data!$A$2:$AL$100,30,0))</f>
        <v/>
      </c>
      <c r="BJ148" s="135"/>
      <c r="BK148" s="135"/>
      <c r="BL148" s="135"/>
      <c r="BM148" s="135"/>
      <c r="BN148" s="135"/>
      <c r="BO148" s="135" t="str">
        <f>IF(VLOOKUP($C148,AL제품Data!$A$2:$AL$100,36,0)="","",VLOOKUP($C148,AL제품Data!$A$2:$AL$100,36,0))</f>
        <v>http://www.lxhausys.co.kr/popup/rn/download/downloadPopup.jsp?from=alwindow&amp;uu=/upload/alwindow/data/E9-ATT80_REFLET.pdf</v>
      </c>
      <c r="BP148" s="135"/>
      <c r="BQ148" s="135" t="str">
        <f>IF(VLOOKUP($C148,AL제품Data!$A$2:$AL$100,38,0)="","",VLOOKUP($C148,AL제품Data!$A$2:$AL$100,38,0))</f>
        <v>http://www.lxhausys.co.kr/popup/rn/download/downloadPopup.jsp?from=alwindow&amp;uu=/upload/alwindow/data/E9-ATT80_SPEC.docx</v>
      </c>
      <c r="BR148" s="130"/>
      <c r="BS148" s="130"/>
    </row>
    <row r="149" spans="1:71" s="112" customFormat="1" ht="20.25" customHeight="1" thickBot="1">
      <c r="A149" s="130" t="s">
        <v>1369</v>
      </c>
      <c r="B149" s="158">
        <v>5</v>
      </c>
      <c r="C149" s="131" t="s">
        <v>920</v>
      </c>
      <c r="D149" s="133" t="str">
        <f>VLOOKUP($C149,AL제품Data!$A$2:$K$117,2,0)</f>
        <v>AL</v>
      </c>
      <c r="E149" s="133" t="str">
        <f>VLOOKUP($C149,AL제품Data!$A$2:$K$300,3,0)</f>
        <v>실내면,발코니면</v>
      </c>
      <c r="F149" s="133" t="str">
        <f>VLOOKUP($C149,AL제품Data!$A$2:$K$300,4,0)</f>
        <v>Tilt &amp; Turn(기능성여닫이)</v>
      </c>
      <c r="G149" s="133" t="str">
        <f>VLOOKUP($C149,AL제품Data!$A$2:$K$300,5,0)</f>
        <v>시스템창</v>
      </c>
      <c r="H149" s="133" t="str">
        <f>VLOOKUP($C149,AL제품Data!$A$2:$K$300,6,0)</f>
        <v>Eurosystem9 AL</v>
      </c>
      <c r="I149" s="133" t="str">
        <f>VLOOKUP($C149,AL제품Data!$A$2:$K$300,7,0)</f>
        <v>유로시스템9 알루미늄</v>
      </c>
      <c r="J149" s="133" t="str">
        <f>VLOOKUP($C149,AL제품Data!$A$2:$K$300,8,0)</f>
        <v>TT단창</v>
      </c>
      <c r="K149" s="133">
        <f>VLOOKUP($C149,AL제품Data!$A$2:$K$300,9,0)</f>
        <v>90</v>
      </c>
      <c r="L149" s="133" t="str">
        <f>VLOOKUP($C149,AL제품Data!$A$2:$K$300,10,0)</f>
        <v>입면분할가능</v>
      </c>
      <c r="M149" s="133" t="str">
        <f>VLOOKUP($C149,AL제품Data!$A$2:$K$300,11,0)</f>
        <v>전체</v>
      </c>
      <c r="N149" s="134" t="str">
        <f>IFERROR(VLOOKUP($C149,AL제품Data!$A$2:$K$117,12,0),"")</f>
        <v/>
      </c>
      <c r="O149" s="130" t="str">
        <f>IF(VLOOKUP($A149,AL성적Data!$A$2:$AB$309,7,0)=0,"",VLOOKUP($A149,AL성적Data!$A$2:$AB$309,7,0))</f>
        <v>43mm(5수퍼로이+14아르곤+5일반+14아르곤+5수퍼로이)</v>
      </c>
      <c r="P149" s="135"/>
      <c r="Q149" s="135"/>
      <c r="R149" s="136"/>
      <c r="S149" s="137" t="str">
        <f t="array" ref="S149">IFERROR(INDEX(AL성적Data!K:K,MATCH(1,(AL성적Data!A:A=DB!A149)*(AL성적Data!AC:AC="TW"),0)),"")</f>
        <v>2등급</v>
      </c>
      <c r="T149" s="138">
        <f t="array" ref="T149">IFERROR(INDEX(AL성적Data!M:M,MATCH(1,(AL성적Data!A:A=DB!A149)*(AL성적Data!AC:AC="TW"),0)),"")</f>
        <v>1.109</v>
      </c>
      <c r="U149" s="137" t="str">
        <f t="array" ref="U149">IFERROR(INDEX(AL성적Data!N:N,MATCH(1,(AL성적Data!A:A=DB!A149)*(AL성적Data!AC:AC="TW"),0)),"")</f>
        <v>1등급</v>
      </c>
      <c r="V149" s="137"/>
      <c r="W149" s="137"/>
      <c r="X149" s="137" t="str">
        <f t="array" ref="X149">IFERROR(IF(INDEX(AL성적Data!R:R,MATCH(1,(AL성적Data!A:A=DB!A149)*(AL성적Data!AC:AC="WA"),0))=0,"",INDEX(AL성적Data!R:R,MATCH(1,(AL성적Data!A:A=DB!A149)*(AL성적Data!AC:AC="WA"),0))),"")</f>
        <v/>
      </c>
      <c r="Y149" s="137" t="str">
        <f t="array" ref="Y149">IFERROR(IF(INDEX(AL성적Data!S:S,MATCH(1,(AL성적Data!A:A=DB!A149)*(AL성적Data!AC:AC="WA"),0))=0,"",INDEX(AL성적Data!S:S,MATCH(1,(AL성적Data!A:A=DB!A149)*(AL성적Data!AC:AC="WA"),0))),"")</f>
        <v/>
      </c>
      <c r="Z149" s="137"/>
      <c r="AA149" s="137"/>
      <c r="AB149" s="137"/>
      <c r="AC149" s="137"/>
      <c r="AD149" s="139"/>
      <c r="AE149" s="150" t="str">
        <f>IFERROR(HYPERLINK(AX149,AE$1),"")</f>
        <v>성적서_에너지</v>
      </c>
      <c r="AF149" s="151"/>
      <c r="AG149" s="151"/>
      <c r="AH149" s="135"/>
      <c r="AI149" s="135"/>
      <c r="AJ149" s="135"/>
      <c r="AK149" s="135"/>
      <c r="AL149" s="152"/>
      <c r="AM149" s="140" t="str">
        <f>IFERROR(IF(BG149="","",HYPERLINK(BG149,AM$1)),"")</f>
        <v>도면_단면dwg</v>
      </c>
      <c r="AN149" s="140" t="str">
        <f>IFERROR(IF(BH149="","",HYPERLINK(BH149,AN$1)),"")</f>
        <v/>
      </c>
      <c r="AO149" s="140" t="str">
        <f>IFERROR(IF(BI149="","",HYPERLINK(BI149,AO$1)),"")</f>
        <v/>
      </c>
      <c r="AP149" s="140" t="str">
        <f>IFERROR(IF(BJ149="","",HYPERLINK(BJ149,AP$1)),"")</f>
        <v/>
      </c>
      <c r="AQ149" s="140" t="str">
        <f>IFERROR(IF(BK149="","",HYPERLINK(BK149,AQ$1)),"")</f>
        <v/>
      </c>
      <c r="AR149" s="140" t="str">
        <f>IFERROR(IF(BL149="","",HYPERLINK(BL149,AR$1)),"")</f>
        <v/>
      </c>
      <c r="AS149" s="140" t="str">
        <f>IFERROR(IF(BM149="","",HYPERLINK(BM149,AS$1)),"")</f>
        <v/>
      </c>
      <c r="AT149" s="140" t="str">
        <f>IFERROR(IF(BN149="","",HYPERLINK(BN149,AT$1)),"")</f>
        <v/>
      </c>
      <c r="AU149" s="141" t="str">
        <f>IFERROR(IF(BO149="","",HYPERLINK(BO149,AU$1)),"")</f>
        <v>리플렛</v>
      </c>
      <c r="AV149" s="140" t="str">
        <f>IFERROR(IF(BP149="","",HYPERLINK(BP149,AV$1)),"")</f>
        <v/>
      </c>
      <c r="AX149" s="130" t="str">
        <f t="array" ref="AX149">INDEX(AL성적Data!AF:AF,MATCH(1,(AL성적Data!A:A=DB!A149)*(AL성적Data!AC:AC="TW"),0))</f>
        <v>http://www.lxhausys.co.kr/popup/rn/download/downloadPopup.jsp?from=alwindow&amp;uu=/upload/alwindow/data/TW-E9-ATT90-343FSGS2R5.pdf</v>
      </c>
      <c r="AY149" s="130" t="e">
        <f t="array" ref="AY149">INDEX(AL성적Data!AF:AF,MATCH(1,(AL성적Data!A:A=DB!A149)*(AL성적Data!AC:AC="TA"),0))</f>
        <v>#N/A</v>
      </c>
      <c r="AZ149" s="130" t="e">
        <f t="array" ref="AZ149">INDEX(AL성적Data!AF:AF,MATCH(1,(AL성적Data!A:A=DB!A149)*(AL성적Data!AC:AC="WA"),0))</f>
        <v>#N/A</v>
      </c>
      <c r="BA149" s="130"/>
      <c r="BB149" s="130"/>
      <c r="BC149" s="130" t="e">
        <f>INDEX(AL성적Data!AF:AF,MATCH(1,(AL성적Data!A:A=DB!A149)*(AL성적Data!AC:AC="DA2"),0))</f>
        <v>#N/A</v>
      </c>
      <c r="BD149" s="130"/>
      <c r="BE149" s="130"/>
      <c r="BF149" s="130"/>
      <c r="BG149" s="135" t="str">
        <f>IF(VLOOKUP($C149,AL제품Data!$A$2:$AL$200,28,0)="","",VLOOKUP($C149,AL제품Data!$A$2:$AL$200,28,0))</f>
        <v>http://www.lxhausys.co.kr/popup/rn/download/downloadPopup.jsp?from=alwindow&amp;uu=/upload/alwindow/data/E9-ATT90_SEC.dwg</v>
      </c>
      <c r="BH149" s="135"/>
      <c r="BI149" s="135" t="str">
        <f>IF(VLOOKUP($C149,AL제품Data!$A$2:$AL$100,30,0)="","",VLOOKUP($C149,AL제품Data!$A$2:$AL$100,30,0))</f>
        <v/>
      </c>
      <c r="BJ149" s="135"/>
      <c r="BK149" s="135"/>
      <c r="BL149" s="135"/>
      <c r="BM149" s="135"/>
      <c r="BN149" s="135"/>
      <c r="BO149" s="135" t="str">
        <f>IF(VLOOKUP($C149,AL제품Data!$A$2:$AL$100,36,0)="","",VLOOKUP($C149,AL제품Data!$A$2:$AL$100,36,0))</f>
        <v>http://www.lxhausys.co.kr/popup/rn/download/downloadPopup.jsp?from=alwindow&amp;uu=/upload/alwindow/data/E9-ATT90_REFLET.pdf</v>
      </c>
      <c r="BP149" s="135"/>
      <c r="BQ149" s="135" t="str">
        <f>IF(VLOOKUP($C149,AL제품Data!$A$2:$AL$100,38,0)="","",VLOOKUP($C149,AL제품Data!$A$2:$AL$100,38,0))</f>
        <v>http://www.lxhausys.co.kr/popup/rn/download/downloadPopup.jsp?from=alwindow&amp;uu=/upload/alwindow/data/E9-ATT90_SPEC.docx</v>
      </c>
      <c r="BR149" s="130"/>
      <c r="BS149" s="130"/>
    </row>
    <row r="150" spans="1:71" s="112" customFormat="1" ht="20.25" customHeight="1" thickBot="1">
      <c r="A150" s="130" t="s">
        <v>972</v>
      </c>
      <c r="B150" s="158">
        <v>1</v>
      </c>
      <c r="C150" s="131" t="s">
        <v>921</v>
      </c>
      <c r="D150" s="133" t="str">
        <f>VLOOKUP($C150,AL제품Data!$A$2:$K$117,2,0)</f>
        <v>AL</v>
      </c>
      <c r="E150" s="133" t="str">
        <f>VLOOKUP($C150,AL제품Data!$A$2:$K$300,3,0)</f>
        <v>실내면,발코니면</v>
      </c>
      <c r="F150" s="133" t="str">
        <f>VLOOKUP($C150,AL제품Data!$A$2:$K$300,4,0)</f>
        <v>Parallel Slide(수평밀착미서기)</v>
      </c>
      <c r="G150" s="133" t="str">
        <f>VLOOKUP($C150,AL제품Data!$A$2:$K$300,5,0)</f>
        <v>시스템창</v>
      </c>
      <c r="H150" s="133" t="str">
        <f>VLOOKUP($C150,AL제품Data!$A$2:$K$300,6,0)</f>
        <v>Eurosystem9 AL</v>
      </c>
      <c r="I150" s="133" t="str">
        <f>VLOOKUP($C150,AL제품Data!$A$2:$K$300,7,0)</f>
        <v>유로시스템9 알루미늄</v>
      </c>
      <c r="J150" s="133" t="str">
        <f>VLOOKUP($C150,AL제품Data!$A$2:$K$300,8,0)</f>
        <v>PS단창</v>
      </c>
      <c r="K150" s="133">
        <f>VLOOKUP($C150,AL제품Data!$A$2:$K$300,9,0)</f>
        <v>210</v>
      </c>
      <c r="L150" s="133" t="str">
        <f>VLOOKUP($C150,AL제품Data!$A$2:$K$300,10,0)</f>
        <v>입면분할가능</v>
      </c>
      <c r="M150" s="133" t="str">
        <f>VLOOKUP($C150,AL제품Data!$A$2:$K$300,11,0)</f>
        <v>전체</v>
      </c>
      <c r="N150" s="134" t="str">
        <f>IFERROR(VLOOKUP($C150,AL제품Data!$A$2:$K$117,12,0),"")</f>
        <v/>
      </c>
      <c r="O150" s="130" t="str">
        <f>IF(VLOOKUP($A150,AL성적Data!$A$2:$AB$309,7,0)=0,"",VLOOKUP($A150,AL성적Data!$A$2:$AB$309,7,0))</f>
        <v>43mm(5일반+14아르곤+5수퍼로이+14아르곤+5수퍼로이)</v>
      </c>
      <c r="P150" s="135" t="str">
        <f>IF(VLOOKUP($A150,AL성적Data!$A$2:$AB$309,8,0)=0,"",VLOOKUP($A150,AL성적Data!$A$2:$AB$309,8,0))</f>
        <v/>
      </c>
      <c r="Q150" s="135" t="str">
        <f>IF(VLOOKUP($A150,AL성적Data!$A$2:$AB$309,9,0)=0,"",VLOOKUP($A150,AL성적Data!$A$2:$AB$309,9,0))</f>
        <v/>
      </c>
      <c r="R150" s="136" t="str">
        <f>IF(VLOOKUP($A150,AL성적Data!$A$2:$AB$309,10,0)=0,"",VLOOKUP($A150,AL성적Data!$A$2:$AB$309,10,0))</f>
        <v/>
      </c>
      <c r="S150" s="137" t="str">
        <f>VLOOKUP(A150,AL성적Data!A:K,11,0)</f>
        <v>2등급</v>
      </c>
      <c r="T150" s="138">
        <f>VLOOKUP(A150,AL성적Data!A:M,13,0)</f>
        <v>1.3720000000000001</v>
      </c>
      <c r="U150" s="137" t="str">
        <f>VLOOKUP(A150,AL성적Data!A:N,14,0)</f>
        <v>1등급</v>
      </c>
      <c r="V150" s="137" t="str">
        <f t="array" ref="V150">IFERROR(INDEX(AL성적Data!O:O,MATCH(1,(AL성적Data!A:A=DB!A150)*(AL성적Data!AC:AC="TA"),0)),"")</f>
        <v/>
      </c>
      <c r="W150" s="137" t="str">
        <f t="array" ref="W150">IFERROR(IF(INDEX(AL성적Data!Q:Q,MATCH(1,(AL성적Data!A:A=DB!A150)*(AL성적Data!AC:AC="WA"),0))=0,"",INDEX(AL성적Data!Q:Q,MATCH(1,(AL성적Data!A:A=DB!A150)*(AL성적Data!AC:AC="WA"),0))),"")</f>
        <v/>
      </c>
      <c r="X150" s="137" t="str">
        <f t="array" ref="X150">IFERROR(IF(INDEX(AL성적Data!R:R,MATCH(1,(AL성적Data!A:A=DB!A150)*(AL성적Data!AC:AC="WA"),0))=0,"",INDEX(AL성적Data!R:R,MATCH(1,(AL성적Data!A:A=DB!A150)*(AL성적Data!AC:AC="WA"),0))),"")</f>
        <v/>
      </c>
      <c r="Y150" s="137" t="str">
        <f t="array" ref="Y150">IFERROR(IF(INDEX(AL성적Data!S:S,MATCH(1,(AL성적Data!A:A=DB!A150)*(AL성적Data!AC:AC="WA"),0))=0,"",INDEX(AL성적Data!S:S,MATCH(1,(AL성적Data!A:A=DB!A150)*(AL성적Data!AC:AC="WA"),0))),"")</f>
        <v/>
      </c>
      <c r="Z150" s="137"/>
      <c r="AA150" s="137"/>
      <c r="AB150" s="137"/>
      <c r="AC150" s="137"/>
      <c r="AD150" s="139"/>
      <c r="AE150" s="150" t="str">
        <f>IFERROR(HYPERLINK(AX150,AE$1),"")</f>
        <v>성적서_에너지</v>
      </c>
      <c r="AF150" s="151" t="str">
        <f>IFERROR(HYPERLINK(AY150,AF$1),"")</f>
        <v/>
      </c>
      <c r="AG150" s="151" t="str">
        <f>IFERROR(HYPERLINK(AZ150,AG$1),"")</f>
        <v/>
      </c>
      <c r="AH150" s="135"/>
      <c r="AI150" s="135"/>
      <c r="AJ150" s="135"/>
      <c r="AK150" s="135"/>
      <c r="AL150" s="152"/>
      <c r="AM150" s="140" t="str">
        <f>IFERROR(IF(BG150="","",HYPERLINK(BG150,AM$1)),"")</f>
        <v>도면_단면dwg</v>
      </c>
      <c r="AN150" s="140" t="str">
        <f>IFERROR(IF(BH150="","",HYPERLINK(BH150,AN$1)),"")</f>
        <v/>
      </c>
      <c r="AO150" s="140" t="str">
        <f>IFERROR(IF(BI150="","",HYPERLINK(BI150,AO$1)),"")</f>
        <v/>
      </c>
      <c r="AP150" s="140" t="str">
        <f>IFERROR(IF(BJ150="","",HYPERLINK(BJ150,AP$1)),"")</f>
        <v/>
      </c>
      <c r="AQ150" s="140" t="str">
        <f>IFERROR(IF(BK150="","",HYPERLINK(BK150,AQ$1)),"")</f>
        <v/>
      </c>
      <c r="AR150" s="140" t="str">
        <f>IFERROR(IF(BL150="","",HYPERLINK(BL150,AR$1)),"")</f>
        <v/>
      </c>
      <c r="AS150" s="140" t="str">
        <f>IFERROR(IF(BM150="","",HYPERLINK(BM150,AS$1)),"")</f>
        <v/>
      </c>
      <c r="AT150" s="140" t="str">
        <f>IFERROR(IF(BN150="","",HYPERLINK(BN150,AT$1)),"")</f>
        <v/>
      </c>
      <c r="AU150" s="141" t="str">
        <f>IFERROR(IF(BO150="","",HYPERLINK(BO150,AU$1)),"")</f>
        <v/>
      </c>
      <c r="AV150" s="140" t="str">
        <f>IFERROR(IF(BP150="","",HYPERLINK(BP150,AV$1)),"")</f>
        <v/>
      </c>
      <c r="AX150" s="130" t="str">
        <f t="array" ref="AX150">INDEX(AL성적Data!AF:AF,MATCH(1,(AL성적Data!A:A=DB!A150)*(AL성적Data!AC:AC="TW"),0))</f>
        <v>http://www.lxhausys.co.kr/popup/rn/download/downloadPopup.jsp?from=alwindow&amp;uu=/upload/alwindow/data/TW-E9-APS210-343FGEE2R5.pdf</v>
      </c>
      <c r="AY150" s="130" t="e">
        <f t="array" ref="AY150">INDEX(AL성적Data!AF:AF,MATCH(1,(AL성적Data!A:A=DB!A150)*(AL성적Data!AC:AC="TA"),0))</f>
        <v>#N/A</v>
      </c>
      <c r="AZ150" s="130" t="e">
        <f t="array" ref="AZ150">INDEX(AL성적Data!AF:AF,MATCH(1,(AL성적Data!A:A=DB!A150)*(AL성적Data!AC:AC="WA"),0))</f>
        <v>#N/A</v>
      </c>
      <c r="BA150" s="130"/>
      <c r="BB150" s="130"/>
      <c r="BC150" s="130"/>
      <c r="BD150" s="130"/>
      <c r="BE150" s="130"/>
      <c r="BF150" s="130"/>
      <c r="BG150" s="135" t="str">
        <f>IF(VLOOKUP($C150,AL제품Data!$A$2:$AL$200,28,0)="","",VLOOKUP($C150,AL제품Data!$A$2:$AL$200,28,0))</f>
        <v>http://www.lxhausys.co.kr/popup/rn/download/downloadPopup.jsp?from=alwindow&amp;uu=/upload/alwindow/data/E9-APS210_SEC.dwg</v>
      </c>
      <c r="BH150" s="135" t="str">
        <f>IF(VLOOKUP($C150,AL제품Data!$A$2:$AL$200,29,0)="","",VLOOKUP($C150,AL제품Data!$A$2:$AL$200,29,0))</f>
        <v/>
      </c>
      <c r="BI150" s="135" t="str">
        <f>IF(VLOOKUP($C150,AL제품Data!$A$2:$AL$100,30,0)="","",VLOOKUP($C150,AL제품Data!$A$2:$AL$100,30,0))</f>
        <v/>
      </c>
      <c r="BJ150" s="135"/>
      <c r="BK150" s="135"/>
      <c r="BL150" s="135"/>
      <c r="BM150" s="135"/>
      <c r="BN150" s="135"/>
      <c r="BO150" s="135" t="str">
        <f>IF(VLOOKUP($C150,AL제품Data!$A$2:$AL$100,36,0)="","",VLOOKUP($C150,AL제품Data!$A$2:$AL$100,36,0))</f>
        <v/>
      </c>
      <c r="BP150" s="135"/>
      <c r="BQ150" s="135" t="str">
        <f>IF(VLOOKUP($C150,AL제품Data!$A$2:$AL$100,38,0)="","",VLOOKUP($C150,AL제품Data!$A$2:$AL$100,38,0))</f>
        <v>http://www.lxhausys.co.kr/popup/rn/download/downloadPopup.jsp?from=alwindow&amp;uu=/upload/alwindow/data/E9-APS210_SPEC.docx</v>
      </c>
      <c r="BR150" s="130"/>
      <c r="BS150" s="130"/>
    </row>
    <row r="151" spans="1:71" s="112" customFormat="1" ht="20.25" customHeight="1" thickBot="1">
      <c r="A151" s="130" t="s">
        <v>1371</v>
      </c>
      <c r="B151" s="158">
        <v>2</v>
      </c>
      <c r="C151" s="131" t="s">
        <v>921</v>
      </c>
      <c r="D151" s="133" t="str">
        <f>VLOOKUP($C151,AL제품Data!$A$2:$K$117,2,0)</f>
        <v>AL</v>
      </c>
      <c r="E151" s="133" t="str">
        <f>VLOOKUP($C151,AL제품Data!$A$2:$K$300,3,0)</f>
        <v>실내면,발코니면</v>
      </c>
      <c r="F151" s="133" t="str">
        <f>VLOOKUP($C151,AL제품Data!$A$2:$K$300,4,0)</f>
        <v>Parallel Slide(수평밀착미서기)</v>
      </c>
      <c r="G151" s="133" t="str">
        <f>VLOOKUP($C151,AL제품Data!$A$2:$K$300,5,0)</f>
        <v>시스템창</v>
      </c>
      <c r="H151" s="133" t="str">
        <f>VLOOKUP($C151,AL제품Data!$A$2:$K$300,6,0)</f>
        <v>Eurosystem9 AL</v>
      </c>
      <c r="I151" s="133" t="str">
        <f>VLOOKUP($C151,AL제품Data!$A$2:$K$300,7,0)</f>
        <v>유로시스템9 알루미늄</v>
      </c>
      <c r="J151" s="133" t="str">
        <f>VLOOKUP($C151,AL제품Data!$A$2:$K$300,8,0)</f>
        <v>PS단창</v>
      </c>
      <c r="K151" s="133">
        <f>VLOOKUP($C151,AL제품Data!$A$2:$K$300,9,0)</f>
        <v>210</v>
      </c>
      <c r="L151" s="133" t="str">
        <f>VLOOKUP($C151,AL제품Data!$A$2:$K$300,10,0)</f>
        <v>입면분할가능</v>
      </c>
      <c r="M151" s="133" t="str">
        <f>VLOOKUP($C151,AL제품Data!$A$2:$K$300,11,0)</f>
        <v>전체</v>
      </c>
      <c r="N151" s="134" t="str">
        <f>IFERROR(VLOOKUP($C151,AL제품Data!$A$2:$K$117,12,0),"")</f>
        <v/>
      </c>
      <c r="O151" s="130" t="str">
        <f>IF(VLOOKUP($A151,AL성적Data!$A$2:$AB$309,7,0)=0,"",VLOOKUP($A151,AL성적Data!$A$2:$AB$309,7,0))</f>
        <v>43mm(5일반+14아르곤+5더블로이+14아르곤+5더블로이)</v>
      </c>
      <c r="P151" s="135" t="str">
        <f>IF(VLOOKUP($A151,AL성적Data!$A$2:$AB$309,8,0)=0,"",VLOOKUP($A151,AL성적Data!$A$2:$AB$309,8,0))</f>
        <v/>
      </c>
      <c r="Q151" s="135" t="str">
        <f>IF(VLOOKUP($A151,AL성적Data!$A$2:$AB$309,9,0)=0,"",VLOOKUP($A151,AL성적Data!$A$2:$AB$309,9,0))</f>
        <v/>
      </c>
      <c r="R151" s="136" t="str">
        <f>IF(VLOOKUP($A151,AL성적Data!$A$2:$AB$309,10,0)=0,"",VLOOKUP($A151,AL성적Data!$A$2:$AB$309,10,0))</f>
        <v/>
      </c>
      <c r="S151" s="137" t="str">
        <f>VLOOKUP(A151,AL성적Data!A:K,11,0)</f>
        <v>3등급</v>
      </c>
      <c r="T151" s="138">
        <f>VLOOKUP(A151,AL성적Data!A:M,13,0)</f>
        <v>1.583</v>
      </c>
      <c r="U151" s="137" t="str">
        <f>VLOOKUP(A151,AL성적Data!A:N,14,0)</f>
        <v>1등급</v>
      </c>
      <c r="V151" s="137" t="str">
        <f t="array" ref="V151">IFERROR(INDEX(AL성적Data!O:O,MATCH(1,(AL성적Data!A:A=DB!A151)*(AL성적Data!AC:AC="TA"),0)),"")</f>
        <v/>
      </c>
      <c r="W151" s="137" t="str">
        <f t="array" ref="W151">IFERROR(IF(INDEX(AL성적Data!Q:Q,MATCH(1,(AL성적Data!A:A=DB!A151)*(AL성적Data!AC:AC="WA"),0))=0,"",INDEX(AL성적Data!Q:Q,MATCH(1,(AL성적Data!A:A=DB!A151)*(AL성적Data!AC:AC="WA"),0))),"")</f>
        <v/>
      </c>
      <c r="X151" s="137" t="str">
        <f t="array" ref="X151">IFERROR(IF(INDEX(AL성적Data!R:R,MATCH(1,(AL성적Data!A:A=DB!A151)*(AL성적Data!AC:AC="WA"),0))=0,"",INDEX(AL성적Data!R:R,MATCH(1,(AL성적Data!A:A=DB!A151)*(AL성적Data!AC:AC="WA"),0))),"")</f>
        <v/>
      </c>
      <c r="Y151" s="137" t="str">
        <f t="array" ref="Y151">IFERROR(IF(INDEX(AL성적Data!S:S,MATCH(1,(AL성적Data!A:A=DB!A151)*(AL성적Data!AC:AC="WA"),0))=0,"",INDEX(AL성적Data!S:S,MATCH(1,(AL성적Data!A:A=DB!A151)*(AL성적Data!AC:AC="WA"),0))),"")</f>
        <v/>
      </c>
      <c r="Z151" s="137"/>
      <c r="AA151" s="137"/>
      <c r="AB151" s="137"/>
      <c r="AC151" s="137"/>
      <c r="AD151" s="139"/>
      <c r="AE151" s="150" t="str">
        <f>IFERROR(HYPERLINK(AX151,AE$1),"")</f>
        <v>성적서_에너지</v>
      </c>
      <c r="AF151" s="151" t="str">
        <f>IFERROR(HYPERLINK(AY151,AF$1),"")</f>
        <v/>
      </c>
      <c r="AG151" s="151" t="str">
        <f>IFERROR(HYPERLINK(AZ151,AG$1),"")</f>
        <v/>
      </c>
      <c r="AH151" s="135"/>
      <c r="AI151" s="135"/>
      <c r="AJ151" s="135"/>
      <c r="AK151" s="135"/>
      <c r="AL151" s="152"/>
      <c r="AM151" s="140" t="str">
        <f>IFERROR(IF(BG151="","",HYPERLINK(BG151,AM$1)),"")</f>
        <v>도면_단면dwg</v>
      </c>
      <c r="AN151" s="140" t="str">
        <f>IFERROR(IF(BH151="","",HYPERLINK(BH151,AN$1)),"")</f>
        <v/>
      </c>
      <c r="AO151" s="140" t="str">
        <f>IFERROR(IF(BI151="","",HYPERLINK(BI151,AO$1)),"")</f>
        <v/>
      </c>
      <c r="AP151" s="140" t="str">
        <f>IFERROR(IF(BJ151="","",HYPERLINK(BJ151,AP$1)),"")</f>
        <v/>
      </c>
      <c r="AQ151" s="140" t="str">
        <f>IFERROR(IF(BK151="","",HYPERLINK(BK151,AQ$1)),"")</f>
        <v/>
      </c>
      <c r="AR151" s="140" t="str">
        <f>IFERROR(IF(BL151="","",HYPERLINK(BL151,AR$1)),"")</f>
        <v/>
      </c>
      <c r="AS151" s="140" t="str">
        <f>IFERROR(IF(BM151="","",HYPERLINK(BM151,AS$1)),"")</f>
        <v/>
      </c>
      <c r="AT151" s="140" t="str">
        <f>IFERROR(IF(BN151="","",HYPERLINK(BN151,AT$1)),"")</f>
        <v/>
      </c>
      <c r="AU151" s="141" t="str">
        <f>IFERROR(IF(BO151="","",HYPERLINK(BO151,AU$1)),"")</f>
        <v/>
      </c>
      <c r="AV151" s="140" t="str">
        <f>IFERROR(IF(BP151="","",HYPERLINK(BP151,AV$1)),"")</f>
        <v/>
      </c>
      <c r="AX151" s="130" t="str">
        <f t="array" ref="AX151">INDEX(AL성적Data!AF:AF,MATCH(1,(AL성적Data!A:A=DB!A151)*(AL성적Data!AC:AC="TW"),0))</f>
        <v>http://www.lxhausys.co.kr/popup/rn/download/downloadPopup.jsp?from=alwindow&amp;uu=/upload/alwindow/data/TW-E9-APS210-343FGLL2R5.pdf</v>
      </c>
      <c r="AY151" s="130" t="e">
        <f t="array" ref="AY151">INDEX(AL성적Data!AF:AF,MATCH(1,(AL성적Data!A:A=DB!A151)*(AL성적Data!AC:AC="TA"),0))</f>
        <v>#N/A</v>
      </c>
      <c r="AZ151" s="130" t="e">
        <f t="array" ref="AZ151">INDEX(AL성적Data!AF:AF,MATCH(1,(AL성적Data!A:A=DB!A151)*(AL성적Data!AC:AC="WA"),0))</f>
        <v>#N/A</v>
      </c>
      <c r="BA151" s="130"/>
      <c r="BB151" s="130"/>
      <c r="BC151" s="130"/>
      <c r="BD151" s="130"/>
      <c r="BE151" s="130"/>
      <c r="BF151" s="130"/>
      <c r="BG151" s="135" t="str">
        <f>IF(VLOOKUP($C151,AL제품Data!$A$2:$AL$200,28,0)="","",VLOOKUP($C151,AL제품Data!$A$2:$AL$200,28,0))</f>
        <v>http://www.lxhausys.co.kr/popup/rn/download/downloadPopup.jsp?from=alwindow&amp;uu=/upload/alwindow/data/E9-APS210_SEC.dwg</v>
      </c>
      <c r="BH151" s="135" t="str">
        <f>IF(VLOOKUP($C151,AL제품Data!$A$2:$AL$200,29,0)="","",VLOOKUP($C151,AL제품Data!$A$2:$AL$200,29,0))</f>
        <v/>
      </c>
      <c r="BI151" s="135" t="str">
        <f>IF(VLOOKUP($C151,AL제품Data!$A$2:$AL$100,30,0)="","",VLOOKUP($C151,AL제품Data!$A$2:$AL$100,30,0))</f>
        <v/>
      </c>
      <c r="BJ151" s="135"/>
      <c r="BK151" s="135"/>
      <c r="BL151" s="135"/>
      <c r="BM151" s="135"/>
      <c r="BN151" s="135"/>
      <c r="BO151" s="135" t="str">
        <f>IF(VLOOKUP($C151,AL제품Data!$A$2:$AL$100,36,0)="","",VLOOKUP($C151,AL제품Data!$A$2:$AL$100,36,0))</f>
        <v/>
      </c>
      <c r="BP151" s="135"/>
      <c r="BQ151" s="135" t="str">
        <f>IF(VLOOKUP($C151,AL제품Data!$A$2:$AL$100,38,0)="","",VLOOKUP($C151,AL제품Data!$A$2:$AL$100,38,0))</f>
        <v>http://www.lxhausys.co.kr/popup/rn/download/downloadPopup.jsp?from=alwindow&amp;uu=/upload/alwindow/data/E9-APS210_SPEC.docx</v>
      </c>
      <c r="BR151" s="130"/>
      <c r="BS151" s="130"/>
    </row>
    <row r="152" spans="1:71" s="112" customFormat="1" ht="20.25" customHeight="1" thickBot="1">
      <c r="A152" s="130" t="s">
        <v>1372</v>
      </c>
      <c r="B152" s="158">
        <v>3</v>
      </c>
      <c r="C152" s="131" t="s">
        <v>921</v>
      </c>
      <c r="D152" s="133" t="str">
        <f>VLOOKUP($C152,AL제품Data!$A$2:$K$117,2,0)</f>
        <v>AL</v>
      </c>
      <c r="E152" s="133" t="str">
        <f>VLOOKUP($C152,AL제품Data!$A$2:$K$300,3,0)</f>
        <v>실내면,발코니면</v>
      </c>
      <c r="F152" s="133" t="str">
        <f>VLOOKUP($C152,AL제품Data!$A$2:$K$300,4,0)</f>
        <v>Parallel Slide(수평밀착미서기)</v>
      </c>
      <c r="G152" s="133" t="str">
        <f>VLOOKUP($C152,AL제품Data!$A$2:$K$300,5,0)</f>
        <v>시스템창</v>
      </c>
      <c r="H152" s="133" t="str">
        <f>VLOOKUP($C152,AL제품Data!$A$2:$K$300,6,0)</f>
        <v>Eurosystem9 AL</v>
      </c>
      <c r="I152" s="133" t="str">
        <f>VLOOKUP($C152,AL제품Data!$A$2:$K$300,7,0)</f>
        <v>유로시스템9 알루미늄</v>
      </c>
      <c r="J152" s="133" t="str">
        <f>VLOOKUP($C152,AL제품Data!$A$2:$K$300,8,0)</f>
        <v>PS단창</v>
      </c>
      <c r="K152" s="133">
        <f>VLOOKUP($C152,AL제품Data!$A$2:$K$300,9,0)</f>
        <v>210</v>
      </c>
      <c r="L152" s="133" t="str">
        <f>VLOOKUP($C152,AL제품Data!$A$2:$K$300,10,0)</f>
        <v>입면분할가능</v>
      </c>
      <c r="M152" s="133" t="str">
        <f>VLOOKUP($C152,AL제품Data!$A$2:$K$300,11,0)</f>
        <v>전체</v>
      </c>
      <c r="N152" s="134" t="str">
        <f>IFERROR(VLOOKUP($C152,AL제품Data!$A$2:$K$117,12,0),"")</f>
        <v/>
      </c>
      <c r="O152" s="130" t="str">
        <f>IF(VLOOKUP($A152,AL성적Data!$A$2:$AB$309,7,0)=0,"",VLOOKUP($A152,AL성적Data!$A$2:$AB$309,7,0))</f>
        <v>24mm(5일반+14아르곤+5수퍼로이)</v>
      </c>
      <c r="P152" s="135" t="str">
        <f>IF(VLOOKUP($A152,AL성적Data!$A$2:$AB$309,8,0)=0,"",VLOOKUP($A152,AL성적Data!$A$2:$AB$309,8,0))</f>
        <v/>
      </c>
      <c r="Q152" s="135" t="str">
        <f>IF(VLOOKUP($A152,AL성적Data!$A$2:$AB$309,9,0)=0,"",VLOOKUP($A152,AL성적Data!$A$2:$AB$309,9,0))</f>
        <v/>
      </c>
      <c r="R152" s="136" t="str">
        <f>IF(VLOOKUP($A152,AL성적Data!$A$2:$AB$309,10,0)=0,"",VLOOKUP($A152,AL성적Data!$A$2:$AB$309,10,0))</f>
        <v/>
      </c>
      <c r="S152" s="137" t="str">
        <f>VLOOKUP(A152,AL성적Data!A:K,11,0)</f>
        <v>3등급</v>
      </c>
      <c r="T152" s="138">
        <f>VLOOKUP(A152,AL성적Data!A:M,13,0)</f>
        <v>1.893</v>
      </c>
      <c r="U152" s="137" t="str">
        <f>VLOOKUP(A152,AL성적Data!A:N,14,0)</f>
        <v>1등급</v>
      </c>
      <c r="V152" s="137" t="str">
        <f t="array" ref="V152">IFERROR(INDEX(AL성적Data!O:O,MATCH(1,(AL성적Data!A:A=DB!A152)*(AL성적Data!AC:AC="TA"),0)),"")</f>
        <v/>
      </c>
      <c r="W152" s="137" t="str">
        <f t="array" ref="W152">IFERROR(IF(INDEX(AL성적Data!Q:Q,MATCH(1,(AL성적Data!A:A=DB!A152)*(AL성적Data!AC:AC="WA"),0))=0,"",INDEX(AL성적Data!Q:Q,MATCH(1,(AL성적Data!A:A=DB!A152)*(AL성적Data!AC:AC="WA"),0))),"")</f>
        <v/>
      </c>
      <c r="X152" s="137" t="str">
        <f t="array" ref="X152">IFERROR(IF(INDEX(AL성적Data!R:R,MATCH(1,(AL성적Data!A:A=DB!A152)*(AL성적Data!AC:AC="WA"),0))=0,"",INDEX(AL성적Data!R:R,MATCH(1,(AL성적Data!A:A=DB!A152)*(AL성적Data!AC:AC="WA"),0))),"")</f>
        <v/>
      </c>
      <c r="Y152" s="137" t="str">
        <f t="array" ref="Y152">IFERROR(IF(INDEX(AL성적Data!S:S,MATCH(1,(AL성적Data!A:A=DB!A152)*(AL성적Data!AC:AC="WA"),0))=0,"",INDEX(AL성적Data!S:S,MATCH(1,(AL성적Data!A:A=DB!A152)*(AL성적Data!AC:AC="WA"),0))),"")</f>
        <v/>
      </c>
      <c r="Z152" s="137"/>
      <c r="AA152" s="137"/>
      <c r="AB152" s="137"/>
      <c r="AC152" s="137"/>
      <c r="AD152" s="139"/>
      <c r="AE152" s="150" t="str">
        <f>IFERROR(HYPERLINK(AX152,AE$1),"")</f>
        <v>성적서_에너지</v>
      </c>
      <c r="AF152" s="151" t="str">
        <f>IFERROR(HYPERLINK(AY152,AF$1),"")</f>
        <v/>
      </c>
      <c r="AG152" s="151" t="str">
        <f>IFERROR(HYPERLINK(AZ152,AG$1),"")</f>
        <v/>
      </c>
      <c r="AH152" s="135"/>
      <c r="AI152" s="135"/>
      <c r="AJ152" s="135"/>
      <c r="AK152" s="135"/>
      <c r="AL152" s="152"/>
      <c r="AM152" s="140" t="str">
        <f>IFERROR(IF(BG152="","",HYPERLINK(BG152,AM$1)),"")</f>
        <v>도면_단면dwg</v>
      </c>
      <c r="AN152" s="140" t="str">
        <f>IFERROR(IF(BH152="","",HYPERLINK(BH152,AN$1)),"")</f>
        <v/>
      </c>
      <c r="AO152" s="140" t="str">
        <f>IFERROR(IF(BI152="","",HYPERLINK(BI152,AO$1)),"")</f>
        <v/>
      </c>
      <c r="AP152" s="140" t="str">
        <f>IFERROR(IF(BJ152="","",HYPERLINK(BJ152,AP$1)),"")</f>
        <v/>
      </c>
      <c r="AQ152" s="140" t="str">
        <f>IFERROR(IF(BK152="","",HYPERLINK(BK152,AQ$1)),"")</f>
        <v/>
      </c>
      <c r="AR152" s="140" t="str">
        <f>IFERROR(IF(BL152="","",HYPERLINK(BL152,AR$1)),"")</f>
        <v/>
      </c>
      <c r="AS152" s="140" t="str">
        <f>IFERROR(IF(BM152="","",HYPERLINK(BM152,AS$1)),"")</f>
        <v/>
      </c>
      <c r="AT152" s="140" t="str">
        <f>IFERROR(IF(BN152="","",HYPERLINK(BN152,AT$1)),"")</f>
        <v/>
      </c>
      <c r="AU152" s="141" t="str">
        <f>IFERROR(IF(BO152="","",HYPERLINK(BO152,AU$1)),"")</f>
        <v/>
      </c>
      <c r="AV152" s="140" t="str">
        <f>IFERROR(IF(BP152="","",HYPERLINK(BP152,AV$1)),"")</f>
        <v/>
      </c>
      <c r="AX152" s="130" t="str">
        <f t="array" ref="AX152">INDEX(AL성적Data!AF:AF,MATCH(1,(AL성적Data!A:A=DB!A152)*(AL성적Data!AC:AC="TW"),0))</f>
        <v>http://www.lxhausys.co.kr/popup/rn/download/downloadPopup.jsp?from=alwindow&amp;uu=/upload/alwindow/data/TW-E9-APS210-224FFGE1R5.pdf</v>
      </c>
      <c r="AY152" s="130" t="e">
        <f t="array" ref="AY152">INDEX(AL성적Data!AF:AF,MATCH(1,(AL성적Data!A:A=DB!A152)*(AL성적Data!AC:AC="TA"),0))</f>
        <v>#N/A</v>
      </c>
      <c r="AZ152" s="130" t="e">
        <f t="array" ref="AZ152">INDEX(AL성적Data!AF:AF,MATCH(1,(AL성적Data!A:A=DB!A152)*(AL성적Data!AC:AC="WA"),0))</f>
        <v>#N/A</v>
      </c>
      <c r="BA152" s="130"/>
      <c r="BB152" s="130"/>
      <c r="BC152" s="130"/>
      <c r="BD152" s="130"/>
      <c r="BE152" s="130"/>
      <c r="BF152" s="130"/>
      <c r="BG152" s="135" t="str">
        <f>IF(VLOOKUP($C152,AL제품Data!$A$2:$AL$200,28,0)="","",VLOOKUP($C152,AL제품Data!$A$2:$AL$200,28,0))</f>
        <v>http://www.lxhausys.co.kr/popup/rn/download/downloadPopup.jsp?from=alwindow&amp;uu=/upload/alwindow/data/E9-APS210_SEC.dwg</v>
      </c>
      <c r="BH152" s="135" t="str">
        <f>IF(VLOOKUP($C152,AL제품Data!$A$2:$AL$200,29,0)="","",VLOOKUP($C152,AL제품Data!$A$2:$AL$200,29,0))</f>
        <v/>
      </c>
      <c r="BI152" s="135" t="str">
        <f>IF(VLOOKUP($C152,AL제품Data!$A$2:$AL$100,30,0)="","",VLOOKUP($C152,AL제품Data!$A$2:$AL$100,30,0))</f>
        <v/>
      </c>
      <c r="BJ152" s="135"/>
      <c r="BK152" s="135"/>
      <c r="BL152" s="135"/>
      <c r="BM152" s="135"/>
      <c r="BN152" s="135"/>
      <c r="BO152" s="135" t="str">
        <f>IF(VLOOKUP($C152,AL제품Data!$A$2:$AL$100,36,0)="","",VLOOKUP($C152,AL제품Data!$A$2:$AL$100,36,0))</f>
        <v/>
      </c>
      <c r="BP152" s="135"/>
      <c r="BQ152" s="135" t="str">
        <f>IF(VLOOKUP($C152,AL제품Data!$A$2:$AL$100,38,0)="","",VLOOKUP($C152,AL제품Data!$A$2:$AL$100,38,0))</f>
        <v>http://www.lxhausys.co.kr/popup/rn/download/downloadPopup.jsp?from=alwindow&amp;uu=/upload/alwindow/data/E9-APS210_SPEC.docx</v>
      </c>
      <c r="BR152" s="130"/>
      <c r="BS152" s="130"/>
    </row>
    <row r="157" spans="1:71" ht="20.25" customHeight="1">
      <c r="AX157" s="102"/>
    </row>
  </sheetData>
  <sheetProtection autoFilter="0"/>
  <autoFilter ref="A1:AD149"/>
  <customSheetViews>
    <customSheetView guid="{B75D5B89-F53B-4AA1-AC15-ACCE149CF623}" scale="55" showAutoFilter="1" hiddenColumns="1">
      <pane ySplit="1" topLeftCell="A2" activePane="bottomLeft" state="frozen"/>
      <selection pane="bottomLeft" activeCell="P25" sqref="P25"/>
      <pageMargins left="0.7" right="0.7" top="0.75" bottom="0.75" header="0.3" footer="0.3"/>
      <pageSetup paperSize="9" orientation="portrait" r:id="rId1"/>
      <autoFilter ref="A1:AD67"/>
    </customSheetView>
  </customSheetViews>
  <phoneticPr fontId="1" type="noConversion"/>
  <hyperlinks>
    <hyperlink ref="AZ13" r:id="rId2"/>
    <hyperlink ref="AZ14" r:id="rId3"/>
  </hyperlinks>
  <pageMargins left="0.7" right="0.7" top="0.75" bottom="0.75" header="0.3" footer="0.3"/>
  <pageSetup paperSize="8" scale="55" orientation="landscape" r:id="rId4"/>
  <ignoredErrors>
    <ignoredError sqref="O151:P152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39997558519241921"/>
    <pageSetUpPr fitToPage="1"/>
  </sheetPr>
  <dimension ref="A1:AU266"/>
  <sheetViews>
    <sheetView zoomScale="85" zoomScaleNormal="85" workbookViewId="0">
      <pane ySplit="1" topLeftCell="A248" activePane="bottomLeft" state="frozen"/>
      <selection activeCell="A171" sqref="A171"/>
      <selection pane="bottomLeft" activeCell="A262" sqref="A262"/>
    </sheetView>
  </sheetViews>
  <sheetFormatPr defaultColWidth="9" defaultRowHeight="17.399999999999999" outlineLevelRow="1"/>
  <cols>
    <col min="1" max="1" width="41.5" style="5" customWidth="1"/>
    <col min="2" max="2" width="4.5" style="6" customWidth="1"/>
    <col min="3" max="3" width="19.19921875" style="6" customWidth="1"/>
    <col min="4" max="4" width="12.3984375" style="6" customWidth="1"/>
    <col min="5" max="5" width="11.8984375" style="6" customWidth="1"/>
    <col min="6" max="6" width="4.5" style="7" customWidth="1"/>
    <col min="7" max="10" width="49.09765625" style="6" customWidth="1"/>
    <col min="11" max="11" width="9" style="18" customWidth="1"/>
    <col min="12" max="12" width="15.09765625" style="17" customWidth="1"/>
    <col min="13" max="15" width="9" style="18" customWidth="1"/>
    <col min="16" max="16" width="15.09765625" style="17" customWidth="1"/>
    <col min="17" max="19" width="9" style="18" customWidth="1"/>
    <col min="20" max="20" width="15.09765625" style="8" customWidth="1"/>
    <col min="21" max="21" width="9" style="6" customWidth="1"/>
    <col min="22" max="22" width="15.09765625" style="8" customWidth="1"/>
    <col min="23" max="23" width="9" style="6" customWidth="1"/>
    <col min="24" max="24" width="15.09765625" style="8" customWidth="1"/>
    <col min="25" max="25" width="9" style="6" customWidth="1"/>
    <col min="26" max="26" width="15.09765625" style="8" customWidth="1"/>
    <col min="27" max="27" width="9" style="35" customWidth="1"/>
    <col min="28" max="28" width="11.8984375" style="5" customWidth="1"/>
    <col min="29" max="30" width="9" style="1" customWidth="1"/>
    <col min="31" max="31" width="35.3984375" style="1" customWidth="1"/>
    <col min="32" max="41" width="9" style="1" customWidth="1"/>
    <col min="42" max="46" width="9" style="1"/>
    <col min="47" max="47" width="34.19921875" style="1" bestFit="1" customWidth="1"/>
    <col min="48" max="16384" width="9" style="1"/>
  </cols>
  <sheetData>
    <row r="1" spans="1:38" s="15" customFormat="1" outlineLevel="1">
      <c r="A1" s="11" t="s">
        <v>46</v>
      </c>
      <c r="B1" s="12" t="s">
        <v>47</v>
      </c>
      <c r="C1" s="12" t="s">
        <v>48</v>
      </c>
      <c r="D1" s="12" t="s">
        <v>49</v>
      </c>
      <c r="E1" s="12" t="s">
        <v>50</v>
      </c>
      <c r="F1" s="12" t="s">
        <v>51</v>
      </c>
      <c r="G1" s="12" t="s">
        <v>52</v>
      </c>
      <c r="H1" s="12" t="s">
        <v>53</v>
      </c>
      <c r="I1" s="12" t="s">
        <v>54</v>
      </c>
      <c r="J1" s="12" t="s">
        <v>55</v>
      </c>
      <c r="K1" s="12" t="s">
        <v>56</v>
      </c>
      <c r="L1" s="13" t="s">
        <v>145</v>
      </c>
      <c r="M1" s="12" t="s">
        <v>154</v>
      </c>
      <c r="N1" s="12" t="s">
        <v>155</v>
      </c>
      <c r="O1" s="12" t="s">
        <v>156</v>
      </c>
      <c r="P1" s="13" t="s">
        <v>145</v>
      </c>
      <c r="Q1" s="12" t="s">
        <v>157</v>
      </c>
      <c r="R1" s="12" t="s">
        <v>158</v>
      </c>
      <c r="S1" s="12" t="s">
        <v>159</v>
      </c>
      <c r="T1" s="13" t="s">
        <v>145</v>
      </c>
      <c r="U1" s="14" t="s">
        <v>150</v>
      </c>
      <c r="V1" s="13" t="s">
        <v>145</v>
      </c>
      <c r="W1" s="12" t="s">
        <v>160</v>
      </c>
      <c r="X1" s="13" t="s">
        <v>145</v>
      </c>
      <c r="Y1" s="12" t="s">
        <v>161</v>
      </c>
      <c r="Z1" s="13" t="s">
        <v>145</v>
      </c>
      <c r="AA1" s="34" t="s">
        <v>162</v>
      </c>
      <c r="AB1" s="11" t="s">
        <v>50</v>
      </c>
      <c r="AC1" s="36" t="s">
        <v>422</v>
      </c>
      <c r="AD1" s="36" t="s">
        <v>436</v>
      </c>
      <c r="AE1" s="36" t="s">
        <v>480</v>
      </c>
      <c r="AF1" s="15" t="s">
        <v>481</v>
      </c>
    </row>
    <row r="2" spans="1:38" outlineLevel="1">
      <c r="A2" s="5" t="str">
        <f>C2&amp;"-"&amp;D2&amp;E2&amp;F2</f>
        <v>A80PTT-344FGEE2R5T1</v>
      </c>
      <c r="C2" s="7" t="s">
        <v>84</v>
      </c>
      <c r="D2" s="7" t="s">
        <v>72</v>
      </c>
      <c r="E2" s="7" t="s">
        <v>245</v>
      </c>
      <c r="F2" s="20">
        <v>1</v>
      </c>
      <c r="G2" s="7" t="s">
        <v>238</v>
      </c>
      <c r="H2" s="7" t="s">
        <v>166</v>
      </c>
      <c r="I2" s="7" t="s">
        <v>166</v>
      </c>
      <c r="J2" s="7"/>
      <c r="K2" s="9" t="s">
        <v>172</v>
      </c>
      <c r="L2" s="16" t="s">
        <v>234</v>
      </c>
      <c r="M2" s="19">
        <v>1.0940000000000001</v>
      </c>
      <c r="N2" s="9" t="s">
        <v>168</v>
      </c>
      <c r="AB2" s="4" t="s">
        <v>245</v>
      </c>
      <c r="AC2" s="1" t="str">
        <f>IF(MID(L2,5,2)="",MID(P2,5,2),MID(L2,5,2))</f>
        <v>TW</v>
      </c>
      <c r="AD2" s="1" t="s">
        <v>165</v>
      </c>
      <c r="AE2" s="1" t="str">
        <f>AC2&amp;"-"&amp;C2&amp;"-"&amp;D2</f>
        <v>TW-A80PTT-344FGEE2R5</v>
      </c>
      <c r="AF2" s="1" t="str">
        <f>관리자설명서!$B$15&amp;AL성적Data!AE2&amp;".pdf"</f>
        <v>http://www.lxhausys.co.kr/popup/rn/download/downloadPopup.jsp?from=alwindow&amp;uu=/upload/alwindow/data/TW-A80PTT-344FGEE2R5.pdf</v>
      </c>
    </row>
    <row r="3" spans="1:38" outlineLevel="1">
      <c r="A3" s="5" t="str">
        <f t="shared" ref="A3:A66" si="0">C3&amp;"-"&amp;D3&amp;E3&amp;F3</f>
        <v>A200PLS-343FGEE2A5T1</v>
      </c>
      <c r="C3" s="7" t="s">
        <v>93</v>
      </c>
      <c r="D3" s="7" t="s">
        <v>73</v>
      </c>
      <c r="E3" s="7" t="s">
        <v>237</v>
      </c>
      <c r="F3" s="20">
        <v>1</v>
      </c>
      <c r="G3" s="7" t="s">
        <v>239</v>
      </c>
      <c r="H3" s="7" t="s">
        <v>166</v>
      </c>
      <c r="I3" s="7" t="s">
        <v>166</v>
      </c>
      <c r="J3" s="7"/>
      <c r="K3" s="9" t="s">
        <v>172</v>
      </c>
      <c r="L3" s="16" t="s">
        <v>107</v>
      </c>
      <c r="M3" s="19">
        <v>1.339</v>
      </c>
      <c r="N3" s="9" t="s">
        <v>168</v>
      </c>
      <c r="AB3" s="4" t="s">
        <v>237</v>
      </c>
      <c r="AC3" s="1" t="str">
        <f t="shared" ref="AC3:AC66" si="1">IF(MID(L3,5,2)="",MID(P3,5,2),MID(L3,5,2))</f>
        <v>TW</v>
      </c>
      <c r="AD3" s="1" t="s">
        <v>165</v>
      </c>
      <c r="AE3" s="1" t="str">
        <f t="shared" ref="AE3:AE66" si="2">AC3&amp;"-"&amp;C3&amp;"-"&amp;D3</f>
        <v>TW-A200PLS-343FGEE2A5</v>
      </c>
      <c r="AF3" s="1" t="str">
        <f>관리자설명서!$B$15&amp;AL성적Data!AE3&amp;".pdf"</f>
        <v>http://www.lxhausys.co.kr/popup/rn/download/downloadPopup.jsp?from=alwindow&amp;uu=/upload/alwindow/data/TW-A200PLS-343FGEE2A5.pdf</v>
      </c>
      <c r="AL3" s="40"/>
    </row>
    <row r="4" spans="1:38" outlineLevel="1">
      <c r="A4" s="5" t="str">
        <f t="shared" si="0"/>
        <v>LONCHEL-LS-334FGLL2R5T1</v>
      </c>
      <c r="C4" s="7" t="s">
        <v>452</v>
      </c>
      <c r="D4" s="7" t="s">
        <v>301</v>
      </c>
      <c r="E4" s="7" t="s">
        <v>237</v>
      </c>
      <c r="F4" s="20">
        <v>1</v>
      </c>
      <c r="G4" s="7" t="s">
        <v>240</v>
      </c>
      <c r="H4" s="7" t="s">
        <v>166</v>
      </c>
      <c r="I4" s="7" t="s">
        <v>166</v>
      </c>
      <c r="J4" s="7"/>
      <c r="K4" s="9" t="s">
        <v>172</v>
      </c>
      <c r="L4" s="16" t="s">
        <v>453</v>
      </c>
      <c r="M4" s="19">
        <v>1.3640000000000001</v>
      </c>
      <c r="N4" s="9" t="s">
        <v>168</v>
      </c>
      <c r="AB4" s="4" t="s">
        <v>237</v>
      </c>
      <c r="AC4" s="1" t="str">
        <f t="shared" si="1"/>
        <v>TW</v>
      </c>
      <c r="AD4" s="1" t="s">
        <v>165</v>
      </c>
      <c r="AE4" s="1" t="str">
        <f t="shared" si="2"/>
        <v>TW-LONCHEL-LS-334FGLL2R5</v>
      </c>
      <c r="AF4" s="1" t="str">
        <f>관리자설명서!$B$15&amp;AL성적Data!AE4&amp;".pdf"</f>
        <v>http://www.lxhausys.co.kr/popup/rn/download/downloadPopup.jsp?from=alwindow&amp;uu=/upload/alwindow/data/TW-LONCHEL-LS-334FGLL2R5.pdf</v>
      </c>
    </row>
    <row r="5" spans="1:38" outlineLevel="1">
      <c r="A5" s="5" t="str">
        <f t="shared" si="0"/>
        <v>A70PDR-334FGEE2R5T1</v>
      </c>
      <c r="C5" s="7" t="s">
        <v>99</v>
      </c>
      <c r="D5" s="7" t="s">
        <v>58</v>
      </c>
      <c r="E5" s="7" t="s">
        <v>237</v>
      </c>
      <c r="F5" s="20">
        <v>1</v>
      </c>
      <c r="G5" s="7" t="s">
        <v>241</v>
      </c>
      <c r="H5" s="7" t="s">
        <v>166</v>
      </c>
      <c r="I5" s="7" t="s">
        <v>166</v>
      </c>
      <c r="J5" s="7"/>
      <c r="K5" s="9" t="s">
        <v>167</v>
      </c>
      <c r="L5" s="16" t="s">
        <v>108</v>
      </c>
      <c r="M5" s="19">
        <v>1.681</v>
      </c>
      <c r="N5" s="9" t="s">
        <v>168</v>
      </c>
      <c r="AB5" s="4" t="s">
        <v>237</v>
      </c>
      <c r="AC5" s="1" t="str">
        <f t="shared" si="1"/>
        <v>TW</v>
      </c>
      <c r="AD5" s="1" t="s">
        <v>165</v>
      </c>
      <c r="AE5" s="1" t="str">
        <f t="shared" si="2"/>
        <v>TW-A70PDR-334FGEE2R5</v>
      </c>
      <c r="AF5" s="1" t="str">
        <f>관리자설명서!$B$15&amp;AL성적Data!AE5&amp;".pdf"</f>
        <v>http://www.lxhausys.co.kr/popup/rn/download/downloadPopup.jsp?from=alwindow&amp;uu=/upload/alwindow/data/TW-A70PDR-334FGEE2R5.pdf</v>
      </c>
    </row>
    <row r="6" spans="1:38" outlineLevel="1">
      <c r="A6" s="5" t="str">
        <f t="shared" si="0"/>
        <v>A70PTH-224FFGE1R6T3</v>
      </c>
      <c r="C6" s="7" t="s">
        <v>82</v>
      </c>
      <c r="D6" s="7" t="s">
        <v>59</v>
      </c>
      <c r="E6" s="7" t="s">
        <v>237</v>
      </c>
      <c r="F6" s="20">
        <v>3</v>
      </c>
      <c r="G6" s="7" t="s">
        <v>242</v>
      </c>
      <c r="H6" s="7" t="s">
        <v>166</v>
      </c>
      <c r="I6" s="7" t="s">
        <v>166</v>
      </c>
      <c r="J6" s="7"/>
      <c r="K6" s="9" t="s">
        <v>167</v>
      </c>
      <c r="L6" s="16" t="s">
        <v>109</v>
      </c>
      <c r="M6" s="19">
        <v>2.0830000000000002</v>
      </c>
      <c r="N6" s="9" t="s">
        <v>168</v>
      </c>
      <c r="AB6" s="4" t="s">
        <v>237</v>
      </c>
      <c r="AC6" s="1" t="str">
        <f t="shared" si="1"/>
        <v>TW</v>
      </c>
      <c r="AD6" s="1" t="s">
        <v>165</v>
      </c>
      <c r="AE6" s="1" t="str">
        <f t="shared" si="2"/>
        <v>TW-A70PTH-224FFGE1R6</v>
      </c>
      <c r="AF6" s="1" t="str">
        <f>관리자설명서!$B$15&amp;AL성적Data!AE6&amp;".pdf"</f>
        <v>http://www.lxhausys.co.kr/popup/rn/download/downloadPopup.jsp?from=alwindow&amp;uu=/upload/alwindow/data/TW-A70PTH-224FFGE1R6.pdf</v>
      </c>
    </row>
    <row r="7" spans="1:38" outlineLevel="1">
      <c r="A7" s="5" t="str">
        <f t="shared" si="0"/>
        <v>A210PPS-224FFGE1R5T1</v>
      </c>
      <c r="C7" s="7" t="s">
        <v>97</v>
      </c>
      <c r="D7" s="7" t="s">
        <v>68</v>
      </c>
      <c r="E7" s="7" t="s">
        <v>245</v>
      </c>
      <c r="F7" s="20">
        <v>1</v>
      </c>
      <c r="G7" s="7" t="s">
        <v>243</v>
      </c>
      <c r="H7" s="7" t="s">
        <v>166</v>
      </c>
      <c r="I7" s="7" t="s">
        <v>166</v>
      </c>
      <c r="J7" s="7"/>
      <c r="K7" s="9" t="s">
        <v>167</v>
      </c>
      <c r="L7" s="16" t="s">
        <v>110</v>
      </c>
      <c r="M7" s="19">
        <v>1.9650000000000001</v>
      </c>
      <c r="N7" s="9" t="s">
        <v>168</v>
      </c>
      <c r="AB7" s="4" t="s">
        <v>245</v>
      </c>
      <c r="AC7" s="1" t="str">
        <f t="shared" si="1"/>
        <v>TW</v>
      </c>
      <c r="AD7" s="1" t="s">
        <v>165</v>
      </c>
      <c r="AE7" s="1" t="str">
        <f t="shared" si="2"/>
        <v>TW-A210PPS-224FFGE1R5</v>
      </c>
      <c r="AF7" s="1" t="str">
        <f>관리자설명서!$B$15&amp;AL성적Data!AE7&amp;".pdf"</f>
        <v>http://www.lxhausys.co.kr/popup/rn/download/downloadPopup.jsp?from=alwindow&amp;uu=/upload/alwindow/data/TW-A210PPS-224FFGE1R5.pdf</v>
      </c>
    </row>
    <row r="8" spans="1:38" outlineLevel="1">
      <c r="A8" s="5" t="str">
        <f t="shared" si="0"/>
        <v>A100PDR-351FEGE2A5T1</v>
      </c>
      <c r="C8" s="7" t="s">
        <v>384</v>
      </c>
      <c r="D8" s="7" t="s">
        <v>61</v>
      </c>
      <c r="E8" s="7" t="s">
        <v>237</v>
      </c>
      <c r="F8" s="20">
        <v>1</v>
      </c>
      <c r="G8" s="7" t="s">
        <v>213</v>
      </c>
      <c r="H8" s="7"/>
      <c r="I8" s="7"/>
      <c r="J8" s="7"/>
      <c r="K8" s="9" t="s">
        <v>168</v>
      </c>
      <c r="L8" s="16" t="s">
        <v>112</v>
      </c>
      <c r="M8" s="19">
        <v>0.90920000000000001</v>
      </c>
      <c r="N8" s="9" t="s">
        <v>168</v>
      </c>
      <c r="AB8" s="4" t="s">
        <v>237</v>
      </c>
      <c r="AC8" s="1" t="str">
        <f t="shared" si="1"/>
        <v>TW</v>
      </c>
      <c r="AD8" s="1" t="s">
        <v>165</v>
      </c>
      <c r="AE8" s="1" t="str">
        <f t="shared" si="2"/>
        <v>TW-A100PDR-351FEGE2A5</v>
      </c>
      <c r="AF8" s="1" t="str">
        <f>관리자설명서!$B$15&amp;AL성적Data!AE8&amp;".pdf"</f>
        <v>http://www.lxhausys.co.kr/popup/rn/download/downloadPopup.jsp?from=alwindow&amp;uu=/upload/alwindow/data/TW-A100PDR-351FEGE2A5.pdf</v>
      </c>
    </row>
    <row r="9" spans="1:38" outlineLevel="1">
      <c r="A9" s="5" t="str">
        <f t="shared" si="0"/>
        <v>A100PDR-343FGDD2R5T2</v>
      </c>
      <c r="C9" s="7" t="s">
        <v>91</v>
      </c>
      <c r="D9" s="7" t="s">
        <v>62</v>
      </c>
      <c r="E9" s="7" t="s">
        <v>164</v>
      </c>
      <c r="F9" s="20">
        <v>2</v>
      </c>
      <c r="G9" s="7" t="s">
        <v>218</v>
      </c>
      <c r="H9" s="7"/>
      <c r="I9" s="7"/>
      <c r="J9" s="7"/>
      <c r="K9" s="9" t="s">
        <v>168</v>
      </c>
      <c r="L9" s="16" t="s">
        <v>113</v>
      </c>
      <c r="M9" s="19">
        <v>0.93240000000000001</v>
      </c>
      <c r="N9" s="9" t="s">
        <v>168</v>
      </c>
      <c r="AB9" s="4" t="s">
        <v>164</v>
      </c>
      <c r="AC9" s="1" t="str">
        <f t="shared" si="1"/>
        <v>TW</v>
      </c>
      <c r="AD9" s="1" t="s">
        <v>165</v>
      </c>
      <c r="AE9" s="1" t="str">
        <f t="shared" si="2"/>
        <v>TW-A100PDR-343FGDD2R5</v>
      </c>
      <c r="AF9" s="1" t="str">
        <f>관리자설명서!$B$15&amp;AL성적Data!AE9&amp;".pdf"</f>
        <v>http://www.lxhausys.co.kr/popup/rn/download/downloadPopup.jsp?from=alwindow&amp;uu=/upload/alwindow/data/TW-A100PDR-343FGDD2R5.pdf</v>
      </c>
    </row>
    <row r="10" spans="1:38" outlineLevel="1">
      <c r="A10" s="5" t="str">
        <f t="shared" si="0"/>
        <v>LONCHEL-G2-DR-343FEGE2R5T1</v>
      </c>
      <c r="C10" s="7" t="s">
        <v>287</v>
      </c>
      <c r="D10" s="7" t="s">
        <v>64</v>
      </c>
      <c r="E10" s="7" t="s">
        <v>164</v>
      </c>
      <c r="F10" s="20">
        <v>1</v>
      </c>
      <c r="G10" s="7" t="s">
        <v>185</v>
      </c>
      <c r="H10" s="7"/>
      <c r="I10" s="7"/>
      <c r="J10" s="7"/>
      <c r="K10" s="9" t="s">
        <v>172</v>
      </c>
      <c r="L10" s="16" t="s">
        <v>114</v>
      </c>
      <c r="M10" s="19">
        <v>1.3609</v>
      </c>
      <c r="N10" s="9" t="s">
        <v>168</v>
      </c>
      <c r="AB10" s="4" t="s">
        <v>164</v>
      </c>
      <c r="AC10" s="1" t="str">
        <f t="shared" si="1"/>
        <v>TW</v>
      </c>
      <c r="AD10" s="1" t="s">
        <v>165</v>
      </c>
      <c r="AE10" s="1" t="str">
        <f t="shared" si="2"/>
        <v>TW-LONCHEL-G2-DR-343FEGE2R5</v>
      </c>
      <c r="AF10" s="1" t="str">
        <f>관리자설명서!$B$15&amp;AL성적Data!AE10&amp;".pdf"</f>
        <v>http://www.lxhausys.co.kr/popup/rn/download/downloadPopup.jsp?from=alwindow&amp;uu=/upload/alwindow/data/TW-LONCHEL-G2-DR-343FEGE2R5.pdf</v>
      </c>
    </row>
    <row r="11" spans="1:38" outlineLevel="1">
      <c r="A11" s="5" t="str">
        <f t="shared" si="0"/>
        <v>A200PLS-224FFGE1A5T2</v>
      </c>
      <c r="C11" s="7" t="s">
        <v>93</v>
      </c>
      <c r="D11" s="7" t="s">
        <v>75</v>
      </c>
      <c r="E11" s="7" t="s">
        <v>237</v>
      </c>
      <c r="F11" s="20">
        <v>2</v>
      </c>
      <c r="G11" s="3" t="s">
        <v>386</v>
      </c>
      <c r="H11" s="7" t="s">
        <v>166</v>
      </c>
      <c r="I11" s="7" t="s">
        <v>166</v>
      </c>
      <c r="J11" s="7"/>
      <c r="K11" s="9" t="s">
        <v>167</v>
      </c>
      <c r="L11" s="16" t="s">
        <v>115</v>
      </c>
      <c r="M11" s="19">
        <v>2.0960000000000001</v>
      </c>
      <c r="N11" s="9" t="s">
        <v>168</v>
      </c>
      <c r="AB11" s="4" t="s">
        <v>237</v>
      </c>
      <c r="AC11" s="1" t="str">
        <f t="shared" si="1"/>
        <v>TW</v>
      </c>
      <c r="AD11" s="1" t="s">
        <v>165</v>
      </c>
      <c r="AE11" s="1" t="str">
        <f t="shared" si="2"/>
        <v>TW-A200PLS-224FFGE1A5</v>
      </c>
      <c r="AF11" s="1" t="str">
        <f>관리자설명서!$B$15&amp;AL성적Data!AE11&amp;".pdf"</f>
        <v>http://www.lxhausys.co.kr/popup/rn/download/downloadPopup.jsp?from=alwindow&amp;uu=/upload/alwindow/data/TW-A200PLS-224FFGE1A5.pdf</v>
      </c>
    </row>
    <row r="12" spans="1:38" outlineLevel="1">
      <c r="A12" s="5" t="str">
        <f t="shared" si="0"/>
        <v>LONCHEL-TT-334FGLL2R5T1</v>
      </c>
      <c r="C12" s="7" t="s">
        <v>285</v>
      </c>
      <c r="D12" s="7" t="s">
        <v>57</v>
      </c>
      <c r="E12" s="7" t="s">
        <v>245</v>
      </c>
      <c r="F12" s="20">
        <v>1</v>
      </c>
      <c r="G12" s="7" t="s">
        <v>240</v>
      </c>
      <c r="H12" s="7" t="s">
        <v>166</v>
      </c>
      <c r="I12" s="7" t="s">
        <v>166</v>
      </c>
      <c r="J12" s="7"/>
      <c r="K12" s="9" t="s">
        <v>172</v>
      </c>
      <c r="L12" s="16" t="s">
        <v>116</v>
      </c>
      <c r="M12" s="19">
        <v>1.302</v>
      </c>
      <c r="N12" s="9" t="s">
        <v>168</v>
      </c>
      <c r="AB12" s="4" t="s">
        <v>245</v>
      </c>
      <c r="AC12" s="1" t="str">
        <f t="shared" si="1"/>
        <v>TW</v>
      </c>
      <c r="AD12" s="1" t="s">
        <v>165</v>
      </c>
      <c r="AE12" s="1" t="str">
        <f t="shared" si="2"/>
        <v>TW-LONCHEL-TT-334FGLL2R5</v>
      </c>
      <c r="AF12" s="1" t="str">
        <f>관리자설명서!$B$15&amp;AL성적Data!AE12&amp;".pdf"</f>
        <v>http://www.lxhausys.co.kr/popup/rn/download/downloadPopup.jsp?from=alwindow&amp;uu=/upload/alwindow/data/TW-LONCHEL-TT-334FGLL2R5.pdf</v>
      </c>
    </row>
    <row r="13" spans="1:38" outlineLevel="1">
      <c r="A13" s="5" t="str">
        <f t="shared" si="0"/>
        <v>A100PTT-343FEGE2R5T1</v>
      </c>
      <c r="C13" s="7" t="s">
        <v>89</v>
      </c>
      <c r="D13" s="7" t="s">
        <v>64</v>
      </c>
      <c r="E13" s="7" t="s">
        <v>237</v>
      </c>
      <c r="F13" s="20">
        <v>1</v>
      </c>
      <c r="G13" s="7" t="s">
        <v>246</v>
      </c>
      <c r="H13" s="7" t="s">
        <v>166</v>
      </c>
      <c r="I13" s="7" t="s">
        <v>166</v>
      </c>
      <c r="J13" s="7"/>
      <c r="K13" s="9" t="s">
        <v>168</v>
      </c>
      <c r="L13" s="16" t="s">
        <v>117</v>
      </c>
      <c r="M13" s="19">
        <v>0.88500000000000001</v>
      </c>
      <c r="N13" s="9" t="s">
        <v>168</v>
      </c>
      <c r="AB13" s="4" t="s">
        <v>237</v>
      </c>
      <c r="AC13" s="1" t="str">
        <f t="shared" si="1"/>
        <v>TW</v>
      </c>
      <c r="AD13" s="1" t="s">
        <v>165</v>
      </c>
      <c r="AE13" s="1" t="str">
        <f t="shared" si="2"/>
        <v>TW-A100PTT-343FEGE2R5</v>
      </c>
      <c r="AF13" s="1" t="str">
        <f>관리자설명서!$B$15&amp;AL성적Data!AE13&amp;".pdf"</f>
        <v>http://www.lxhausys.co.kr/popup/rn/download/downloadPopup.jsp?from=alwindow&amp;uu=/upload/alwindow/data/TW-A100PTT-343FEGE2R5.pdf</v>
      </c>
    </row>
    <row r="14" spans="1:38" outlineLevel="1">
      <c r="A14" s="5" t="str">
        <f t="shared" si="0"/>
        <v>A70PTH-334FGEE2R5T2</v>
      </c>
      <c r="C14" s="7" t="s">
        <v>82</v>
      </c>
      <c r="D14" s="7" t="s">
        <v>58</v>
      </c>
      <c r="E14" s="7" t="s">
        <v>245</v>
      </c>
      <c r="F14" s="20">
        <v>2</v>
      </c>
      <c r="G14" s="7" t="s">
        <v>241</v>
      </c>
      <c r="H14" s="7" t="s">
        <v>166</v>
      </c>
      <c r="I14" s="7" t="s">
        <v>166</v>
      </c>
      <c r="J14" s="7"/>
      <c r="K14" s="9" t="s">
        <v>167</v>
      </c>
      <c r="L14" s="16" t="s">
        <v>118</v>
      </c>
      <c r="M14" s="19">
        <v>1.5549999999999999</v>
      </c>
      <c r="N14" s="9" t="s">
        <v>168</v>
      </c>
      <c r="AB14" s="4" t="s">
        <v>245</v>
      </c>
      <c r="AC14" s="1" t="str">
        <f>IF(MID(L14,5,2)="",MID(P14,5,2),MID(L14,5,2))</f>
        <v>TW</v>
      </c>
      <c r="AD14" s="1" t="s">
        <v>165</v>
      </c>
      <c r="AE14" s="1" t="str">
        <f t="shared" si="2"/>
        <v>TW-A70PTH-334FGEE2R5</v>
      </c>
      <c r="AF14" s="1" t="str">
        <f>관리자설명서!$B$15&amp;AL성적Data!AE14&amp;".pdf"</f>
        <v>http://www.lxhausys.co.kr/popup/rn/download/downloadPopup.jsp?from=alwindow&amp;uu=/upload/alwindow/data/TW-A70PTH-334FGEE2R5.pdf</v>
      </c>
    </row>
    <row r="15" spans="1:38" outlineLevel="1">
      <c r="A15" s="5" t="str">
        <f t="shared" si="0"/>
        <v>A210PPS-343FGEE2R5T2</v>
      </c>
      <c r="C15" s="7" t="s">
        <v>97</v>
      </c>
      <c r="D15" s="7" t="s">
        <v>63</v>
      </c>
      <c r="E15" s="7" t="s">
        <v>237</v>
      </c>
      <c r="F15" s="20">
        <v>2</v>
      </c>
      <c r="G15" s="7" t="s">
        <v>247</v>
      </c>
      <c r="H15" s="7" t="s">
        <v>166</v>
      </c>
      <c r="I15" s="7" t="s">
        <v>166</v>
      </c>
      <c r="J15" s="7"/>
      <c r="K15" s="9" t="s">
        <v>172</v>
      </c>
      <c r="L15" s="16" t="s">
        <v>119</v>
      </c>
      <c r="M15" s="19">
        <v>1.3640000000000001</v>
      </c>
      <c r="N15" s="9" t="s">
        <v>168</v>
      </c>
      <c r="AB15" s="4" t="s">
        <v>237</v>
      </c>
      <c r="AC15" s="1" t="str">
        <f t="shared" si="1"/>
        <v>TW</v>
      </c>
      <c r="AD15" s="1" t="s">
        <v>165</v>
      </c>
      <c r="AE15" s="1" t="str">
        <f t="shared" si="2"/>
        <v>TW-A210PPS-343FGEE2R5</v>
      </c>
      <c r="AF15" s="1" t="str">
        <f>관리자설명서!$B$15&amp;AL성적Data!AE15&amp;".pdf"</f>
        <v>http://www.lxhausys.co.kr/popup/rn/download/downloadPopup.jsp?from=alwindow&amp;uu=/upload/alwindow/data/TW-A210PPS-343FGEE2R5.pdf</v>
      </c>
    </row>
    <row r="16" spans="1:38" outlineLevel="1">
      <c r="A16" s="5" t="str">
        <f t="shared" si="0"/>
        <v>C7-AP270PSL-642LLML2A6T2</v>
      </c>
      <c r="C16" s="7" t="s">
        <v>459</v>
      </c>
      <c r="D16" s="7" t="s">
        <v>65</v>
      </c>
      <c r="E16" s="7" t="s">
        <v>245</v>
      </c>
      <c r="F16" s="20">
        <v>2</v>
      </c>
      <c r="G16" s="7" t="s">
        <v>248</v>
      </c>
      <c r="H16" s="7" t="s">
        <v>249</v>
      </c>
      <c r="I16" s="7" t="s">
        <v>250</v>
      </c>
      <c r="J16" s="7"/>
      <c r="K16" s="9" t="s">
        <v>168</v>
      </c>
      <c r="L16" s="16" t="s">
        <v>120</v>
      </c>
      <c r="M16" s="19">
        <v>0.93</v>
      </c>
      <c r="N16" s="9" t="s">
        <v>168</v>
      </c>
      <c r="AB16" s="4" t="s">
        <v>245</v>
      </c>
      <c r="AC16" s="1" t="str">
        <f t="shared" si="1"/>
        <v>TW</v>
      </c>
      <c r="AD16" s="1" t="s">
        <v>165</v>
      </c>
      <c r="AE16" s="1" t="str">
        <f t="shared" si="2"/>
        <v>TW-C7-AP270PSL-642LLML2A6</v>
      </c>
      <c r="AF16" s="1" t="str">
        <f>관리자설명서!$B$15&amp;AL성적Data!AE16&amp;".pdf"</f>
        <v>http://www.lxhausys.co.kr/popup/rn/download/downloadPopup.jsp?from=alwindow&amp;uu=/upload/alwindow/data/TW-C7-AP270PSL-642LLML2A6.pdf</v>
      </c>
    </row>
    <row r="17" spans="1:32" outlineLevel="1">
      <c r="A17" s="5" t="str">
        <f t="shared" si="0"/>
        <v>A245PLS-226FFEL1R5T2</v>
      </c>
      <c r="C17" s="7" t="s">
        <v>95</v>
      </c>
      <c r="D17" s="7" t="s">
        <v>66</v>
      </c>
      <c r="E17" s="7" t="s">
        <v>164</v>
      </c>
      <c r="F17" s="10">
        <v>2</v>
      </c>
      <c r="G17" s="7" t="s">
        <v>251</v>
      </c>
      <c r="H17" s="7" t="s">
        <v>166</v>
      </c>
      <c r="I17" s="7" t="s">
        <v>166</v>
      </c>
      <c r="J17" s="7"/>
      <c r="K17" s="9" t="s">
        <v>172</v>
      </c>
      <c r="L17" s="16" t="s">
        <v>121</v>
      </c>
      <c r="M17" s="19">
        <v>1.3189</v>
      </c>
      <c r="N17" s="9" t="s">
        <v>168</v>
      </c>
      <c r="AB17" s="4" t="s">
        <v>164</v>
      </c>
      <c r="AC17" s="1" t="str">
        <f t="shared" si="1"/>
        <v>TW</v>
      </c>
      <c r="AD17" s="1" t="s">
        <v>165</v>
      </c>
      <c r="AE17" s="1" t="str">
        <f t="shared" si="2"/>
        <v>TW-A245PLS-226FFEL1R5</v>
      </c>
      <c r="AF17" s="1" t="str">
        <f>관리자설명서!$B$15&amp;AL성적Data!AE17&amp;".pdf"</f>
        <v>http://www.lxhausys.co.kr/popup/rn/download/downloadPopup.jsp?from=alwindow&amp;uu=/upload/alwindow/data/TW-A245PLS-226FFEL1R5.pdf</v>
      </c>
    </row>
    <row r="18" spans="1:32" outlineLevel="1">
      <c r="A18" s="5" t="str">
        <f t="shared" si="0"/>
        <v>AP130PSL-224FFGG1A5T1</v>
      </c>
      <c r="C18" s="7" t="s">
        <v>387</v>
      </c>
      <c r="D18" s="7" t="s">
        <v>67</v>
      </c>
      <c r="E18" s="7" t="s">
        <v>164</v>
      </c>
      <c r="F18" s="20">
        <v>1</v>
      </c>
      <c r="G18" s="7" t="s">
        <v>244</v>
      </c>
      <c r="H18" s="7" t="s">
        <v>166</v>
      </c>
      <c r="I18" s="7" t="s">
        <v>166</v>
      </c>
      <c r="J18" s="7"/>
      <c r="K18" s="9" t="s">
        <v>173</v>
      </c>
      <c r="L18" s="16" t="s">
        <v>122</v>
      </c>
      <c r="M18" s="19">
        <v>2.9506999999999999</v>
      </c>
      <c r="N18" s="9" t="s">
        <v>172</v>
      </c>
      <c r="AB18" s="4" t="s">
        <v>164</v>
      </c>
      <c r="AC18" s="1" t="str">
        <f t="shared" si="1"/>
        <v>TW</v>
      </c>
      <c r="AD18" s="1" t="s">
        <v>165</v>
      </c>
      <c r="AE18" s="1" t="str">
        <f t="shared" si="2"/>
        <v>TW-AP130PSL-224FFGG1A5</v>
      </c>
      <c r="AF18" s="1" t="str">
        <f>관리자설명서!$B$15&amp;AL성적Data!AE18&amp;".pdf"</f>
        <v>http://www.lxhausys.co.kr/popup/rn/download/downloadPopup.jsp?from=alwindow&amp;uu=/upload/alwindow/data/TW-AP130PSL-224FFGG1A5.pdf</v>
      </c>
    </row>
    <row r="19" spans="1:32" outlineLevel="1">
      <c r="A19" s="5" t="str">
        <f t="shared" si="0"/>
        <v>A70PDR-334FGLL2R5T2</v>
      </c>
      <c r="C19" s="7" t="s">
        <v>101</v>
      </c>
      <c r="D19" s="7" t="s">
        <v>57</v>
      </c>
      <c r="E19" s="7" t="s">
        <v>164</v>
      </c>
      <c r="F19" s="20">
        <v>2</v>
      </c>
      <c r="G19" s="7" t="s">
        <v>189</v>
      </c>
      <c r="H19" s="7"/>
      <c r="I19" s="7"/>
      <c r="J19" s="7"/>
      <c r="K19" s="9" t="s">
        <v>167</v>
      </c>
      <c r="L19" s="16" t="s">
        <v>123</v>
      </c>
      <c r="M19" s="19">
        <v>1.5631999999999999</v>
      </c>
      <c r="N19" s="9" t="s">
        <v>168</v>
      </c>
      <c r="AB19" s="4" t="s">
        <v>164</v>
      </c>
      <c r="AC19" s="1" t="str">
        <f t="shared" si="1"/>
        <v>TW</v>
      </c>
      <c r="AD19" s="1" t="s">
        <v>165</v>
      </c>
      <c r="AE19" s="1" t="str">
        <f t="shared" si="2"/>
        <v>TW-A70PDR-334FGLL2R5</v>
      </c>
      <c r="AF19" s="1" t="str">
        <f>관리자설명서!$B$15&amp;AL성적Data!AE19&amp;".pdf"</f>
        <v>http://www.lxhausys.co.kr/popup/rn/download/downloadPopup.jsp?from=alwindow&amp;uu=/upload/alwindow/data/TW-A70PDR-334FGLL2R5.pdf</v>
      </c>
    </row>
    <row r="20" spans="1:32" outlineLevel="1">
      <c r="A20" s="5" t="str">
        <f t="shared" si="0"/>
        <v>A130PLS-224FFGE1R5T1</v>
      </c>
      <c r="C20" s="7" t="s">
        <v>104</v>
      </c>
      <c r="D20" s="7" t="s">
        <v>68</v>
      </c>
      <c r="E20" s="7" t="s">
        <v>164</v>
      </c>
      <c r="F20" s="20">
        <v>1</v>
      </c>
      <c r="G20" s="7" t="s">
        <v>187</v>
      </c>
      <c r="H20" s="7"/>
      <c r="I20" s="7"/>
      <c r="J20" s="7"/>
      <c r="K20" s="9" t="s">
        <v>175</v>
      </c>
      <c r="L20" s="16" t="s">
        <v>124</v>
      </c>
      <c r="M20" s="19">
        <v>2.7646999999999999</v>
      </c>
      <c r="N20" s="9" t="s">
        <v>172</v>
      </c>
      <c r="AB20" s="4" t="s">
        <v>164</v>
      </c>
      <c r="AC20" s="1" t="str">
        <f t="shared" si="1"/>
        <v>TW</v>
      </c>
      <c r="AD20" s="1" t="s">
        <v>165</v>
      </c>
      <c r="AE20" s="1" t="str">
        <f t="shared" si="2"/>
        <v>TW-A130PLS-224FFGE1R5</v>
      </c>
      <c r="AF20" s="1" t="str">
        <f>관리자설명서!$B$15&amp;AL성적Data!AE20&amp;".pdf"</f>
        <v>http://www.lxhausys.co.kr/popup/rn/download/downloadPopup.jsp?from=alwindow&amp;uu=/upload/alwindow/data/TW-A130PLS-224FFGE1R5.pdf</v>
      </c>
    </row>
    <row r="21" spans="1:32" outlineLevel="1">
      <c r="A21" s="5" t="str">
        <f t="shared" si="0"/>
        <v>A90PTHSH-224FFGD1R5T1</v>
      </c>
      <c r="C21" s="7" t="s">
        <v>105</v>
      </c>
      <c r="D21" s="7" t="s">
        <v>69</v>
      </c>
      <c r="E21" s="7" t="s">
        <v>245</v>
      </c>
      <c r="F21" s="20">
        <v>1</v>
      </c>
      <c r="G21" s="9" t="s">
        <v>253</v>
      </c>
      <c r="H21" s="7"/>
      <c r="I21" s="7"/>
      <c r="J21" s="7"/>
      <c r="K21" s="9" t="s">
        <v>254</v>
      </c>
      <c r="L21" s="16" t="s">
        <v>125</v>
      </c>
      <c r="M21" s="19">
        <v>1.6207</v>
      </c>
      <c r="N21" s="9" t="s">
        <v>255</v>
      </c>
      <c r="AB21" s="4" t="s">
        <v>252</v>
      </c>
      <c r="AC21" s="1" t="str">
        <f t="shared" si="1"/>
        <v>TW</v>
      </c>
      <c r="AD21" s="1" t="s">
        <v>165</v>
      </c>
      <c r="AE21" s="1" t="str">
        <f t="shared" si="2"/>
        <v>TW-A90PTHSH-224FFGD1R5</v>
      </c>
      <c r="AF21" s="1" t="str">
        <f>관리자설명서!$B$15&amp;AL성적Data!AE21&amp;".pdf"</f>
        <v>http://www.lxhausys.co.kr/popup/rn/download/downloadPopup.jsp?from=alwindow&amp;uu=/upload/alwindow/data/TW-A90PTHSH-224FFGD1R5.pdf</v>
      </c>
    </row>
    <row r="22" spans="1:32" outlineLevel="1">
      <c r="A22" s="5" t="str">
        <f t="shared" si="0"/>
        <v>LONCHEL-G2-FAÇADE-343FEGE2R5T1</v>
      </c>
      <c r="C22" s="7" t="s">
        <v>293</v>
      </c>
      <c r="D22" s="7" t="s">
        <v>64</v>
      </c>
      <c r="E22" s="7" t="s">
        <v>164</v>
      </c>
      <c r="F22" s="20">
        <v>1</v>
      </c>
      <c r="G22" s="7" t="s">
        <v>185</v>
      </c>
      <c r="H22" s="7"/>
      <c r="I22" s="7"/>
      <c r="J22" s="7"/>
      <c r="K22" s="9" t="s">
        <v>168</v>
      </c>
      <c r="L22" s="16" t="s">
        <v>126</v>
      </c>
      <c r="M22" s="19">
        <v>0.80800000000000005</v>
      </c>
      <c r="N22" s="9" t="s">
        <v>168</v>
      </c>
      <c r="AB22" s="4" t="s">
        <v>164</v>
      </c>
      <c r="AC22" s="1" t="str">
        <f t="shared" si="1"/>
        <v>TW</v>
      </c>
      <c r="AD22" s="1" t="s">
        <v>165</v>
      </c>
      <c r="AE22" s="1" t="str">
        <f t="shared" si="2"/>
        <v>TW-LONCHEL-G2-FAÇADE-343FEGE2R5</v>
      </c>
      <c r="AF22" s="1" t="str">
        <f>관리자설명서!$B$15&amp;AL성적Data!AE22&amp;".pdf"</f>
        <v>http://www.lxhausys.co.kr/popup/rn/download/downloadPopup.jsp?from=alwindow&amp;uu=/upload/alwindow/data/TW-LONCHEL-G2-FAÇADE-343FEGE2R5.pdf</v>
      </c>
    </row>
    <row r="23" spans="1:32" outlineLevel="1">
      <c r="A23" s="5" t="str">
        <f t="shared" si="0"/>
        <v>A200PLS-347FGEE2R5T3</v>
      </c>
      <c r="C23" s="7" t="s">
        <v>93</v>
      </c>
      <c r="D23" s="7" t="s">
        <v>76</v>
      </c>
      <c r="E23" s="7" t="s">
        <v>237</v>
      </c>
      <c r="F23" s="20">
        <v>3</v>
      </c>
      <c r="G23" s="7" t="s">
        <v>256</v>
      </c>
      <c r="H23" s="7" t="s">
        <v>166</v>
      </c>
      <c r="I23" s="7" t="s">
        <v>166</v>
      </c>
      <c r="J23" s="7"/>
      <c r="K23" s="9" t="s">
        <v>172</v>
      </c>
      <c r="L23" s="16" t="s">
        <v>128</v>
      </c>
      <c r="M23" s="19">
        <v>1.335</v>
      </c>
      <c r="N23" s="9" t="s">
        <v>168</v>
      </c>
      <c r="AB23" s="4" t="s">
        <v>237</v>
      </c>
      <c r="AC23" s="1" t="str">
        <f t="shared" si="1"/>
        <v>TW</v>
      </c>
      <c r="AD23" s="1" t="s">
        <v>165</v>
      </c>
      <c r="AE23" s="1" t="str">
        <f t="shared" si="2"/>
        <v>TW-A200PLS-347FGEE2R5</v>
      </c>
      <c r="AF23" s="1" t="str">
        <f>관리자설명서!$B$15&amp;AL성적Data!AE23&amp;".pdf"</f>
        <v>http://www.lxhausys.co.kr/popup/rn/download/downloadPopup.jsp?from=alwindow&amp;uu=/upload/alwindow/data/TW-A200PLS-347FGEE2R5.pdf</v>
      </c>
    </row>
    <row r="24" spans="1:32" outlineLevel="1">
      <c r="A24" s="5" t="str">
        <f t="shared" si="0"/>
        <v>LONCHEL-FAÇADE-334FGLL2R5T1</v>
      </c>
      <c r="C24" s="7" t="s">
        <v>382</v>
      </c>
      <c r="D24" s="7" t="s">
        <v>57</v>
      </c>
      <c r="E24" s="7" t="s">
        <v>237</v>
      </c>
      <c r="F24" s="20">
        <v>1</v>
      </c>
      <c r="G24" s="7" t="s">
        <v>240</v>
      </c>
      <c r="H24" s="7" t="s">
        <v>166</v>
      </c>
      <c r="I24" s="7" t="s">
        <v>166</v>
      </c>
      <c r="J24" s="7"/>
      <c r="K24" s="9" t="s">
        <v>172</v>
      </c>
      <c r="L24" s="16" t="s">
        <v>129</v>
      </c>
      <c r="M24" s="19">
        <v>1.1759999999999999</v>
      </c>
      <c r="N24" s="9" t="s">
        <v>168</v>
      </c>
      <c r="AB24" s="4" t="s">
        <v>237</v>
      </c>
      <c r="AC24" s="1" t="str">
        <f t="shared" si="1"/>
        <v>TW</v>
      </c>
      <c r="AD24" s="1" t="s">
        <v>165</v>
      </c>
      <c r="AE24" s="1" t="str">
        <f>AC24&amp;"-"&amp;C24&amp;"-"&amp;D24</f>
        <v>TW-LONCHEL-FAÇADE-334FGLL2R5</v>
      </c>
      <c r="AF24" s="1" t="str">
        <f>관리자설명서!$B$15&amp;AL성적Data!AE24&amp;".pdf"</f>
        <v>http://www.lxhausys.co.kr/popup/rn/download/downloadPopup.jsp?from=alwindow&amp;uu=/upload/alwindow/data/TW-LONCHEL-FAÇADE-334FGLL2R5.pdf</v>
      </c>
    </row>
    <row r="25" spans="1:32" outlineLevel="1">
      <c r="A25" s="5" t="str">
        <f t="shared" si="0"/>
        <v>A70PSH-224FFGE1R6T1</v>
      </c>
      <c r="C25" s="7" t="s">
        <v>80</v>
      </c>
      <c r="D25" s="7" t="s">
        <v>59</v>
      </c>
      <c r="E25" s="7" t="s">
        <v>245</v>
      </c>
      <c r="F25" s="20">
        <v>1</v>
      </c>
      <c r="G25" s="7" t="s">
        <v>257</v>
      </c>
      <c r="H25" s="7" t="s">
        <v>166</v>
      </c>
      <c r="I25" s="7" t="s">
        <v>166</v>
      </c>
      <c r="J25" s="7"/>
      <c r="K25" s="9" t="s">
        <v>175</v>
      </c>
      <c r="L25" s="16" t="s">
        <v>130</v>
      </c>
      <c r="M25" s="19">
        <v>2.1230000000000002</v>
      </c>
      <c r="N25" s="9" t="s">
        <v>168</v>
      </c>
      <c r="AB25" s="4" t="s">
        <v>245</v>
      </c>
      <c r="AC25" s="1" t="str">
        <f t="shared" si="1"/>
        <v>TW</v>
      </c>
      <c r="AD25" s="1" t="s">
        <v>165</v>
      </c>
      <c r="AE25" s="1" t="str">
        <f t="shared" si="2"/>
        <v>TW-A70PSH-224FFGE1R6</v>
      </c>
      <c r="AF25" s="1" t="str">
        <f>관리자설명서!$B$15&amp;AL성적Data!AE25&amp;".pdf"</f>
        <v>http://www.lxhausys.co.kr/popup/rn/download/downloadPopup.jsp?from=alwindow&amp;uu=/upload/alwindow/data/TW-A70PSH-224FFGE1R6.pdf</v>
      </c>
    </row>
    <row r="26" spans="1:32" outlineLevel="1">
      <c r="A26" s="5" t="str">
        <f t="shared" si="0"/>
        <v>A70PTT-224FFGE1R6T1</v>
      </c>
      <c r="C26" s="7" t="s">
        <v>78</v>
      </c>
      <c r="D26" s="7" t="s">
        <v>59</v>
      </c>
      <c r="E26" s="7" t="s">
        <v>245</v>
      </c>
      <c r="F26" s="20">
        <v>1</v>
      </c>
      <c r="G26" s="7" t="s">
        <v>242</v>
      </c>
      <c r="H26" s="7"/>
      <c r="I26" s="7"/>
      <c r="J26" s="7"/>
      <c r="K26" s="9" t="s">
        <v>167</v>
      </c>
      <c r="L26" s="16" t="s">
        <v>131</v>
      </c>
      <c r="M26" s="19">
        <v>1.792</v>
      </c>
      <c r="N26" s="9" t="s">
        <v>168</v>
      </c>
      <c r="AB26" s="4" t="s">
        <v>245</v>
      </c>
      <c r="AC26" s="1" t="str">
        <f t="shared" si="1"/>
        <v>TW</v>
      </c>
      <c r="AD26" s="1" t="s">
        <v>165</v>
      </c>
      <c r="AE26" s="1" t="str">
        <f t="shared" si="2"/>
        <v>TW-A70PTT-224FFGE1R6</v>
      </c>
      <c r="AF26" s="1" t="str">
        <f>관리자설명서!$B$15&amp;AL성적Data!AE26&amp;".pdf"</f>
        <v>http://www.lxhausys.co.kr/popup/rn/download/downloadPopup.jsp?from=alwindow&amp;uu=/upload/alwindow/data/TW-A70PTT-224FFGE1R6.pdf</v>
      </c>
    </row>
    <row r="27" spans="1:32" outlineLevel="1">
      <c r="A27" s="5" t="str">
        <f t="shared" si="0"/>
        <v>LONCHEL-SMT-334FEEM2R5A1</v>
      </c>
      <c r="C27" s="7" t="s">
        <v>381</v>
      </c>
      <c r="D27" s="7" t="s">
        <v>77</v>
      </c>
      <c r="E27" s="7" t="s">
        <v>373</v>
      </c>
      <c r="F27" s="20">
        <v>1</v>
      </c>
      <c r="G27" s="7" t="s">
        <v>258</v>
      </c>
      <c r="H27" s="7" t="s">
        <v>166</v>
      </c>
      <c r="I27" s="7" t="s">
        <v>166</v>
      </c>
      <c r="J27" s="7"/>
      <c r="K27" s="9" t="s">
        <v>167</v>
      </c>
      <c r="L27" s="16" t="s">
        <v>132</v>
      </c>
      <c r="M27" s="19">
        <v>1.7889999999999999</v>
      </c>
      <c r="N27" s="9" t="s">
        <v>168</v>
      </c>
      <c r="AB27" s="4" t="s">
        <v>373</v>
      </c>
      <c r="AC27" s="1" t="str">
        <f t="shared" si="1"/>
        <v>TW</v>
      </c>
      <c r="AD27" s="1" t="s">
        <v>165</v>
      </c>
      <c r="AE27" s="1" t="str">
        <f t="shared" si="2"/>
        <v>TW-LONCHEL-SMT-334FEEM2R5</v>
      </c>
      <c r="AF27" s="1" t="str">
        <f>관리자설명서!$B$15&amp;AL성적Data!AE27&amp;".pdf"</f>
        <v>http://www.lxhausys.co.kr/popup/rn/download/downloadPopup.jsp?from=alwindow&amp;uu=/upload/alwindow/data/TW-LONCHEL-SMT-334FEEM2R5.pdf</v>
      </c>
    </row>
    <row r="28" spans="1:32" outlineLevel="1">
      <c r="A28" s="5" t="str">
        <f t="shared" si="0"/>
        <v>W95PPJT-226FFME1R5T1</v>
      </c>
      <c r="C28" s="7" t="s">
        <v>106</v>
      </c>
      <c r="D28" s="7" t="s">
        <v>71</v>
      </c>
      <c r="E28" s="7" t="s">
        <v>164</v>
      </c>
      <c r="F28" s="20">
        <v>1</v>
      </c>
      <c r="G28" s="7" t="s">
        <v>236</v>
      </c>
      <c r="H28" s="7"/>
      <c r="I28" s="7"/>
      <c r="J28" s="7"/>
      <c r="K28" s="9" t="s">
        <v>167</v>
      </c>
      <c r="L28" s="16" t="s">
        <v>134</v>
      </c>
      <c r="M28" s="19">
        <v>1.8667</v>
      </c>
      <c r="N28" s="9" t="s">
        <v>168</v>
      </c>
      <c r="AB28" s="4" t="s">
        <v>164</v>
      </c>
      <c r="AC28" s="1" t="str">
        <f t="shared" si="1"/>
        <v>TW</v>
      </c>
      <c r="AD28" s="1" t="s">
        <v>165</v>
      </c>
      <c r="AE28" s="1" t="str">
        <f t="shared" si="2"/>
        <v>TW-W95PPJT-226FFME1R5</v>
      </c>
      <c r="AF28" s="1" t="str">
        <f>관리자설명서!$B$15&amp;AL성적Data!AE28&amp;".pdf"</f>
        <v>http://www.lxhausys.co.kr/popup/rn/download/downloadPopup.jsp?from=alwindow&amp;uu=/upload/alwindow/data/TW-W95PPJT-226FFME1R5.pdf</v>
      </c>
    </row>
    <row r="29" spans="1:32" outlineLevel="1">
      <c r="A29" s="5" t="str">
        <f t="shared" si="0"/>
        <v>AP130PSL-224FFGE1R5T2</v>
      </c>
      <c r="C29" s="9" t="s">
        <v>281</v>
      </c>
      <c r="D29" s="9" t="s">
        <v>68</v>
      </c>
      <c r="E29" s="9" t="s">
        <v>164</v>
      </c>
      <c r="F29" s="22">
        <v>2</v>
      </c>
      <c r="G29" s="9" t="s">
        <v>187</v>
      </c>
      <c r="H29" s="9"/>
      <c r="I29" s="9"/>
      <c r="J29" s="9"/>
      <c r="K29" s="9" t="s">
        <v>167</v>
      </c>
      <c r="L29" s="16" t="s">
        <v>135</v>
      </c>
      <c r="M29" s="19">
        <v>1.9227000000000001</v>
      </c>
      <c r="N29" s="9" t="s">
        <v>172</v>
      </c>
      <c r="AB29" s="33" t="s">
        <v>164</v>
      </c>
      <c r="AC29" s="1" t="str">
        <f t="shared" si="1"/>
        <v>TW</v>
      </c>
      <c r="AD29" s="1" t="s">
        <v>165</v>
      </c>
      <c r="AE29" s="1" t="str">
        <f t="shared" si="2"/>
        <v>TW-AP130PSL-224FFGE1R5</v>
      </c>
      <c r="AF29" s="1" t="str">
        <f>관리자설명서!$B$15&amp;AL성적Data!AE29&amp;".pdf"</f>
        <v>http://www.lxhausys.co.kr/popup/rn/download/downloadPopup.jsp?from=alwindow&amp;uu=/upload/alwindow/data/TW-AP130PSL-224FFGE1R5.pdf</v>
      </c>
    </row>
    <row r="30" spans="1:32" outlineLevel="1">
      <c r="A30" s="5" t="str">
        <f t="shared" si="0"/>
        <v>A90PTHSH-343FGDD2R5T2</v>
      </c>
      <c r="C30" s="7" t="s">
        <v>105</v>
      </c>
      <c r="D30" s="7" t="s">
        <v>62</v>
      </c>
      <c r="E30" s="7" t="s">
        <v>245</v>
      </c>
      <c r="F30" s="20">
        <v>2</v>
      </c>
      <c r="G30" s="9" t="s">
        <v>260</v>
      </c>
      <c r="H30" s="7"/>
      <c r="I30" s="7"/>
      <c r="J30" s="7"/>
      <c r="K30" s="9" t="s">
        <v>255</v>
      </c>
      <c r="L30" s="16" t="s">
        <v>136</v>
      </c>
      <c r="M30" s="19">
        <v>0.97660000000000002</v>
      </c>
      <c r="N30" s="9" t="s">
        <v>255</v>
      </c>
      <c r="AB30" s="4" t="s">
        <v>259</v>
      </c>
      <c r="AC30" s="1" t="str">
        <f t="shared" si="1"/>
        <v>TW</v>
      </c>
      <c r="AD30" s="1" t="s">
        <v>165</v>
      </c>
      <c r="AE30" s="1" t="str">
        <f t="shared" si="2"/>
        <v>TW-A90PTHSH-343FGDD2R5</v>
      </c>
      <c r="AF30" s="1" t="str">
        <f>관리자설명서!$B$15&amp;AL성적Data!AE30&amp;".pdf"</f>
        <v>http://www.lxhausys.co.kr/popup/rn/download/downloadPopup.jsp?from=alwindow&amp;uu=/upload/alwindow/data/TW-A90PTHSH-343FGDD2R5.pdf</v>
      </c>
    </row>
    <row r="31" spans="1:32" outlineLevel="1">
      <c r="A31" s="5" t="str">
        <f t="shared" si="0"/>
        <v>LONCHEL-G2-TT-343FEGE2R5T1</v>
      </c>
      <c r="C31" s="7" t="s">
        <v>289</v>
      </c>
      <c r="D31" s="7" t="s">
        <v>64</v>
      </c>
      <c r="E31" s="7" t="s">
        <v>164</v>
      </c>
      <c r="F31" s="20">
        <v>1</v>
      </c>
      <c r="G31" s="7" t="s">
        <v>185</v>
      </c>
      <c r="H31" s="7"/>
      <c r="I31" s="7"/>
      <c r="J31" s="7"/>
      <c r="K31" s="9" t="s">
        <v>172</v>
      </c>
      <c r="L31" s="16" t="s">
        <v>137</v>
      </c>
      <c r="M31" s="19">
        <v>1.2074</v>
      </c>
      <c r="N31" s="9" t="s">
        <v>168</v>
      </c>
      <c r="AB31" s="4" t="s">
        <v>164</v>
      </c>
      <c r="AC31" s="1" t="str">
        <f t="shared" si="1"/>
        <v>TW</v>
      </c>
      <c r="AD31" s="1" t="s">
        <v>165</v>
      </c>
      <c r="AE31" s="1" t="str">
        <f t="shared" si="2"/>
        <v>TW-LONCHEL-G2-TT-343FEGE2R5</v>
      </c>
      <c r="AF31" s="1" t="str">
        <f>관리자설명서!$B$15&amp;AL성적Data!AE31&amp;".pdf"</f>
        <v>http://www.lxhausys.co.kr/popup/rn/download/downloadPopup.jsp?from=alwindow&amp;uu=/upload/alwindow/data/TW-LONCHEL-G2-TT-343FEGE2R5.pdf</v>
      </c>
    </row>
    <row r="32" spans="1:32" outlineLevel="1">
      <c r="A32" s="5" t="str">
        <f t="shared" si="0"/>
        <v>A200PLS-343FGEE2R5T4</v>
      </c>
      <c r="C32" s="7" t="s">
        <v>93</v>
      </c>
      <c r="D32" s="7" t="s">
        <v>63</v>
      </c>
      <c r="E32" s="7" t="s">
        <v>237</v>
      </c>
      <c r="F32" s="20">
        <v>4</v>
      </c>
      <c r="G32" s="7" t="s">
        <v>247</v>
      </c>
      <c r="H32" s="7" t="s">
        <v>166</v>
      </c>
      <c r="I32" s="7" t="s">
        <v>166</v>
      </c>
      <c r="J32" s="7"/>
      <c r="K32" s="9" t="s">
        <v>172</v>
      </c>
      <c r="L32" s="16" t="s">
        <v>127</v>
      </c>
      <c r="M32" s="19">
        <v>1.28</v>
      </c>
      <c r="N32" s="9" t="s">
        <v>168</v>
      </c>
      <c r="AB32" s="4" t="s">
        <v>237</v>
      </c>
      <c r="AC32" s="1" t="str">
        <f t="shared" si="1"/>
        <v>TW</v>
      </c>
      <c r="AD32" s="1" t="s">
        <v>165</v>
      </c>
      <c r="AE32" s="1" t="str">
        <f t="shared" si="2"/>
        <v>TW-A200PLS-343FGEE2R5</v>
      </c>
      <c r="AF32" s="1" t="str">
        <f>관리자설명서!$B$15&amp;AL성적Data!AE32&amp;".pdf"</f>
        <v>http://www.lxhausys.co.kr/popup/rn/download/downloadPopup.jsp?from=alwindow&amp;uu=/upload/alwindow/data/TW-A200PLS-343FGEE2R5.pdf</v>
      </c>
    </row>
    <row r="33" spans="1:32" outlineLevel="1">
      <c r="A33" s="5" t="str">
        <f t="shared" si="0"/>
        <v>C5-AP260PSL-642LLML2A6T1</v>
      </c>
      <c r="C33" s="7" t="s">
        <v>457</v>
      </c>
      <c r="D33" s="7" t="s">
        <v>65</v>
      </c>
      <c r="E33" s="7" t="s">
        <v>245</v>
      </c>
      <c r="F33" s="20">
        <v>1</v>
      </c>
      <c r="G33" s="7" t="s">
        <v>248</v>
      </c>
      <c r="H33" s="7" t="s">
        <v>334</v>
      </c>
      <c r="I33" s="7" t="s">
        <v>250</v>
      </c>
      <c r="J33" s="7"/>
      <c r="K33" s="9" t="s">
        <v>168</v>
      </c>
      <c r="L33" s="16" t="s">
        <v>138</v>
      </c>
      <c r="M33" s="19">
        <v>0.91500000000000004</v>
      </c>
      <c r="N33" s="9" t="s">
        <v>168</v>
      </c>
      <c r="AB33" s="4" t="s">
        <v>245</v>
      </c>
      <c r="AC33" s="1" t="str">
        <f t="shared" si="1"/>
        <v>TW</v>
      </c>
      <c r="AD33" s="1" t="s">
        <v>165</v>
      </c>
      <c r="AE33" s="1" t="str">
        <f t="shared" si="2"/>
        <v>TW-C5-AP260PSL-642LLML2A6</v>
      </c>
      <c r="AF33" s="1" t="str">
        <f>관리자설명서!$B$15&amp;AL성적Data!AE33&amp;".pdf"</f>
        <v>http://www.lxhausys.co.kr/popup/rn/download/downloadPopup.jsp?from=alwindow&amp;uu=/upload/alwindow/data/TW-C5-AP260PSL-642LLML2A6.pdf</v>
      </c>
    </row>
    <row r="34" spans="1:32" outlineLevel="1">
      <c r="A34" s="5" t="str">
        <f t="shared" si="0"/>
        <v>A70PDR-224FFGE1R6T3</v>
      </c>
      <c r="C34" s="7" t="s">
        <v>99</v>
      </c>
      <c r="D34" s="7" t="s">
        <v>59</v>
      </c>
      <c r="E34" s="7" t="s">
        <v>237</v>
      </c>
      <c r="F34" s="20">
        <v>3</v>
      </c>
      <c r="G34" s="7" t="s">
        <v>242</v>
      </c>
      <c r="H34" s="7" t="s">
        <v>166</v>
      </c>
      <c r="I34" s="7" t="s">
        <v>166</v>
      </c>
      <c r="J34" s="7"/>
      <c r="K34" s="9" t="s">
        <v>167</v>
      </c>
      <c r="L34" s="16" t="s">
        <v>139</v>
      </c>
      <c r="M34" s="19">
        <v>2.012</v>
      </c>
      <c r="N34" s="9" t="s">
        <v>168</v>
      </c>
      <c r="AB34" s="4" t="s">
        <v>237</v>
      </c>
      <c r="AC34" s="1" t="str">
        <f t="shared" si="1"/>
        <v>TW</v>
      </c>
      <c r="AD34" s="1" t="s">
        <v>165</v>
      </c>
      <c r="AE34" s="1" t="str">
        <f t="shared" si="2"/>
        <v>TW-A70PDR-224FFGE1R6</v>
      </c>
      <c r="AF34" s="1" t="str">
        <f>관리자설명서!$B$15&amp;AL성적Data!AE34&amp;".pdf"</f>
        <v>http://www.lxhausys.co.kr/popup/rn/download/downloadPopup.jsp?from=alwindow&amp;uu=/upload/alwindow/data/TW-A70PDR-224FFGE1R6.pdf</v>
      </c>
    </row>
    <row r="35" spans="1:32" outlineLevel="1">
      <c r="A35" s="5" t="str">
        <f t="shared" si="0"/>
        <v>A70PSH-334FGEE2R5T2</v>
      </c>
      <c r="C35" s="7" t="s">
        <v>80</v>
      </c>
      <c r="D35" s="7" t="s">
        <v>58</v>
      </c>
      <c r="E35" s="7" t="s">
        <v>237</v>
      </c>
      <c r="F35" s="20">
        <v>2</v>
      </c>
      <c r="G35" s="7" t="s">
        <v>241</v>
      </c>
      <c r="H35" s="7" t="s">
        <v>166</v>
      </c>
      <c r="I35" s="7" t="s">
        <v>166</v>
      </c>
      <c r="J35" s="7"/>
      <c r="K35" s="9" t="s">
        <v>167</v>
      </c>
      <c r="L35" s="16" t="s">
        <v>140</v>
      </c>
      <c r="M35" s="19">
        <v>1.597</v>
      </c>
      <c r="N35" s="9" t="s">
        <v>168</v>
      </c>
      <c r="AB35" s="4" t="s">
        <v>237</v>
      </c>
      <c r="AC35" s="1" t="str">
        <f t="shared" si="1"/>
        <v>TW</v>
      </c>
      <c r="AD35" s="1" t="s">
        <v>165</v>
      </c>
      <c r="AE35" s="1" t="str">
        <f t="shared" si="2"/>
        <v>TW-A70PSH-334FGEE2R5</v>
      </c>
      <c r="AF35" s="1" t="str">
        <f>관리자설명서!$B$15&amp;AL성적Data!AE35&amp;".pdf"</f>
        <v>http://www.lxhausys.co.kr/popup/rn/download/downloadPopup.jsp?from=alwindow&amp;uu=/upload/alwindow/data/TW-A70PSH-334FGEE2R5.pdf</v>
      </c>
    </row>
    <row r="36" spans="1:32" outlineLevel="1">
      <c r="A36" s="5" t="str">
        <f t="shared" si="0"/>
        <v>A70PTT-334FGEE2R5T2</v>
      </c>
      <c r="C36" s="7" t="s">
        <v>78</v>
      </c>
      <c r="D36" s="7" t="s">
        <v>58</v>
      </c>
      <c r="E36" s="7" t="s">
        <v>237</v>
      </c>
      <c r="F36" s="20">
        <v>2</v>
      </c>
      <c r="G36" s="7" t="s">
        <v>241</v>
      </c>
      <c r="H36" s="7" t="s">
        <v>166</v>
      </c>
      <c r="I36" s="7" t="s">
        <v>166</v>
      </c>
      <c r="J36" s="7"/>
      <c r="K36" s="9" t="s">
        <v>167</v>
      </c>
      <c r="L36" s="16" t="s">
        <v>141</v>
      </c>
      <c r="M36" s="19">
        <v>1.4179999999999999</v>
      </c>
      <c r="N36" s="9" t="s">
        <v>168</v>
      </c>
      <c r="AB36" s="4" t="s">
        <v>237</v>
      </c>
      <c r="AC36" s="1" t="str">
        <f t="shared" si="1"/>
        <v>TW</v>
      </c>
      <c r="AD36" s="1" t="s">
        <v>165</v>
      </c>
      <c r="AE36" s="1" t="str">
        <f t="shared" si="2"/>
        <v>TW-A70PTT-334FGEE2R5</v>
      </c>
      <c r="AF36" s="1" t="str">
        <f>관리자설명서!$B$15&amp;AL성적Data!AE36&amp;".pdf"</f>
        <v>http://www.lxhausys.co.kr/popup/rn/download/downloadPopup.jsp?from=alwindow&amp;uu=/upload/alwindow/data/TW-A70PTT-334FGEE2R5.pdf</v>
      </c>
    </row>
    <row r="37" spans="1:32" outlineLevel="1">
      <c r="A37" s="5" t="str">
        <f t="shared" si="0"/>
        <v>A100PDR-226FFGE1R5A3</v>
      </c>
      <c r="C37" s="7" t="s">
        <v>91</v>
      </c>
      <c r="D37" s="7" t="s">
        <v>60</v>
      </c>
      <c r="E37" s="7" t="s">
        <v>170</v>
      </c>
      <c r="F37" s="20">
        <v>3</v>
      </c>
      <c r="G37" s="7" t="s">
        <v>190</v>
      </c>
      <c r="H37" s="7"/>
      <c r="I37" s="7"/>
      <c r="J37" s="7"/>
      <c r="K37" s="9" t="s">
        <v>167</v>
      </c>
      <c r="L37" s="16" t="s">
        <v>143</v>
      </c>
      <c r="M37" s="19">
        <v>1.4903</v>
      </c>
      <c r="N37" s="9" t="s">
        <v>168</v>
      </c>
      <c r="AB37" s="4" t="s">
        <v>170</v>
      </c>
      <c r="AC37" s="1" t="str">
        <f t="shared" si="1"/>
        <v>TW</v>
      </c>
      <c r="AD37" s="1" t="s">
        <v>165</v>
      </c>
      <c r="AE37" s="1" t="str">
        <f t="shared" si="2"/>
        <v>TW-A100PDR-226FFGE1R5</v>
      </c>
      <c r="AF37" s="1" t="str">
        <f>관리자설명서!$B$15&amp;AL성적Data!AE37&amp;".pdf"</f>
        <v>http://www.lxhausys.co.kr/popup/rn/download/downloadPopup.jsp?from=alwindow&amp;uu=/upload/alwindow/data/TW-A100PDR-226FFGE1R5.pdf</v>
      </c>
    </row>
    <row r="38" spans="1:32" outlineLevel="1">
      <c r="A38" s="5" t="str">
        <f t="shared" si="0"/>
        <v>LONCHEL-G2-LS-343FEGE2R5T1</v>
      </c>
      <c r="C38" s="7" t="s">
        <v>291</v>
      </c>
      <c r="D38" s="7" t="s">
        <v>64</v>
      </c>
      <c r="E38" s="7" t="s">
        <v>164</v>
      </c>
      <c r="F38" s="20">
        <v>1</v>
      </c>
      <c r="G38" s="7" t="s">
        <v>185</v>
      </c>
      <c r="H38" s="7"/>
      <c r="I38" s="7"/>
      <c r="J38" s="7"/>
      <c r="K38" s="9" t="s">
        <v>172</v>
      </c>
      <c r="L38" s="16" t="s">
        <v>144</v>
      </c>
      <c r="M38" s="19">
        <v>1.7485999999999999</v>
      </c>
      <c r="N38" s="9" t="s">
        <v>168</v>
      </c>
      <c r="AB38" s="4" t="s">
        <v>164</v>
      </c>
      <c r="AC38" s="1" t="str">
        <f t="shared" si="1"/>
        <v>TW</v>
      </c>
      <c r="AD38" s="1" t="s">
        <v>165</v>
      </c>
      <c r="AE38" s="1" t="str">
        <f t="shared" si="2"/>
        <v>TW-LONCHEL-G2-LS-343FEGE2R5</v>
      </c>
      <c r="AF38" s="1" t="str">
        <f>관리자설명서!$B$15&amp;AL성적Data!AE38&amp;".pdf"</f>
        <v>http://www.lxhausys.co.kr/popup/rn/download/downloadPopup.jsp?from=alwindow&amp;uu=/upload/alwindow/data/TW-LONCHEL-G2-LS-343FEGE2R5.pdf</v>
      </c>
    </row>
    <row r="39" spans="1:32" outlineLevel="1">
      <c r="A39" s="5" t="str">
        <f t="shared" si="0"/>
        <v>A70SH-222FFGL1A5T1</v>
      </c>
      <c r="B39" s="6" t="s">
        <v>1309</v>
      </c>
      <c r="C39" s="7" t="s">
        <v>269</v>
      </c>
      <c r="D39" s="7" t="s">
        <v>294</v>
      </c>
      <c r="E39" s="9" t="s">
        <v>237</v>
      </c>
      <c r="F39" s="21">
        <v>1</v>
      </c>
      <c r="G39" s="7" t="s">
        <v>169</v>
      </c>
      <c r="H39" s="7"/>
      <c r="I39" s="7"/>
      <c r="J39" s="7"/>
      <c r="K39" s="9"/>
      <c r="L39" s="16" t="s">
        <v>226</v>
      </c>
      <c r="M39" s="9"/>
      <c r="N39" s="9"/>
      <c r="O39" s="19">
        <v>2.71</v>
      </c>
      <c r="P39" s="16"/>
      <c r="Q39" s="9"/>
      <c r="R39" s="9"/>
      <c r="S39" s="9"/>
      <c r="AB39" s="33" t="s">
        <v>237</v>
      </c>
      <c r="AC39" s="1" t="str">
        <f t="shared" si="1"/>
        <v>TA</v>
      </c>
      <c r="AD39" s="1" t="s">
        <v>171</v>
      </c>
      <c r="AE39" s="1" t="str">
        <f t="shared" si="2"/>
        <v>TA-A70SH-222FFGL1A5</v>
      </c>
      <c r="AF39" s="1" t="str">
        <f>관리자설명서!$B$15&amp;AL성적Data!AE39&amp;".pdf"</f>
        <v>http://www.lxhausys.co.kr/popup/rn/download/downloadPopup.jsp?from=alwindow&amp;uu=/upload/alwindow/data/TA-A70SH-222FFGL1A5.pdf</v>
      </c>
    </row>
    <row r="40" spans="1:32" outlineLevel="1">
      <c r="A40" s="5" t="str">
        <f t="shared" si="0"/>
        <v>A245PLS-351FEGE2R5T1</v>
      </c>
      <c r="C40" s="7" t="s">
        <v>95</v>
      </c>
      <c r="D40" s="7" t="s">
        <v>70</v>
      </c>
      <c r="E40" s="9" t="s">
        <v>164</v>
      </c>
      <c r="F40" s="10">
        <v>1</v>
      </c>
      <c r="G40" s="7" t="s">
        <v>300</v>
      </c>
      <c r="H40" s="7" t="s">
        <v>166</v>
      </c>
      <c r="I40" s="7" t="s">
        <v>166</v>
      </c>
      <c r="J40" s="7"/>
      <c r="K40" s="9" t="s">
        <v>255</v>
      </c>
      <c r="L40" s="16" t="s">
        <v>133</v>
      </c>
      <c r="M40" s="19">
        <v>0.73140000000000005</v>
      </c>
      <c r="N40" s="9" t="s">
        <v>255</v>
      </c>
      <c r="O40" s="19"/>
      <c r="P40" s="16"/>
      <c r="Q40" s="9"/>
      <c r="R40" s="9"/>
      <c r="S40" s="9"/>
      <c r="AB40" s="33" t="s">
        <v>164</v>
      </c>
      <c r="AC40" s="1" t="str">
        <f t="shared" si="1"/>
        <v>TW</v>
      </c>
      <c r="AD40" s="1" t="s">
        <v>165</v>
      </c>
      <c r="AE40" s="1" t="str">
        <f t="shared" si="2"/>
        <v>TW-A245PLS-351FEGE2R5</v>
      </c>
      <c r="AF40" s="1" t="str">
        <f>관리자설명서!$B$15&amp;AL성적Data!AE40&amp;".pdf"</f>
        <v>http://www.lxhausys.co.kr/popup/rn/download/downloadPopup.jsp?from=alwindow&amp;uu=/upload/alwindow/data/TW-A245PLS-351FEGE2R5.pdf</v>
      </c>
    </row>
    <row r="41" spans="1:32" outlineLevel="1">
      <c r="A41" s="5" t="str">
        <f t="shared" si="0"/>
        <v>A90PTT-224FFGE1R5T5</v>
      </c>
      <c r="C41" s="7" t="s">
        <v>267</v>
      </c>
      <c r="D41" s="7" t="s">
        <v>68</v>
      </c>
      <c r="E41" s="9" t="s">
        <v>245</v>
      </c>
      <c r="F41" s="21">
        <v>5</v>
      </c>
      <c r="G41" s="7" t="s">
        <v>243</v>
      </c>
      <c r="H41" s="7"/>
      <c r="I41" s="7"/>
      <c r="J41" s="7"/>
      <c r="K41" s="9" t="s">
        <v>254</v>
      </c>
      <c r="L41" s="16" t="s">
        <v>261</v>
      </c>
      <c r="M41" s="19">
        <v>1.669</v>
      </c>
      <c r="N41" s="9" t="s">
        <v>255</v>
      </c>
      <c r="O41" s="19"/>
      <c r="P41" s="16"/>
      <c r="Q41" s="9"/>
      <c r="R41" s="9"/>
      <c r="S41" s="9"/>
      <c r="AB41" s="33" t="s">
        <v>245</v>
      </c>
      <c r="AC41" s="1" t="str">
        <f t="shared" si="1"/>
        <v>TW</v>
      </c>
      <c r="AD41" s="1" t="s">
        <v>165</v>
      </c>
      <c r="AE41" s="1" t="str">
        <f t="shared" si="2"/>
        <v>TW-A90PTT-224FFGE1R5</v>
      </c>
      <c r="AF41" s="1" t="str">
        <f>관리자설명서!$B$15&amp;AL성적Data!AE41&amp;".pdf"</f>
        <v>http://www.lxhausys.co.kr/popup/rn/download/downloadPopup.jsp?from=alwindow&amp;uu=/upload/alwindow/data/TW-A90PTT-224FFGE1R5.pdf</v>
      </c>
    </row>
    <row r="42" spans="1:32" outlineLevel="1">
      <c r="A42" s="5" t="str">
        <f t="shared" si="0"/>
        <v>LONCHEL-FAÇADE-334FGLL2R5T1</v>
      </c>
      <c r="C42" s="7" t="s">
        <v>283</v>
      </c>
      <c r="D42" s="7" t="s">
        <v>301</v>
      </c>
      <c r="E42" s="9" t="s">
        <v>245</v>
      </c>
      <c r="F42" s="21">
        <v>1</v>
      </c>
      <c r="G42" s="7" t="s">
        <v>240</v>
      </c>
      <c r="H42" s="7" t="s">
        <v>166</v>
      </c>
      <c r="I42" s="7" t="s">
        <v>166</v>
      </c>
      <c r="J42" s="7"/>
      <c r="K42" s="9"/>
      <c r="L42" s="16"/>
      <c r="M42" s="19"/>
      <c r="N42" s="9"/>
      <c r="O42" s="19"/>
      <c r="P42" s="16" t="s">
        <v>193</v>
      </c>
      <c r="Q42" s="9"/>
      <c r="R42" s="9" t="s">
        <v>349</v>
      </c>
      <c r="S42" s="9" t="s">
        <v>350</v>
      </c>
      <c r="AB42" s="33" t="s">
        <v>245</v>
      </c>
      <c r="AC42" s="1" t="str">
        <f t="shared" si="1"/>
        <v>WA</v>
      </c>
      <c r="AD42" s="1" t="s">
        <v>444</v>
      </c>
      <c r="AE42" s="1" t="str">
        <f t="shared" si="2"/>
        <v>WA-LONCHEL-FAÇADE-334FGLL2R5</v>
      </c>
      <c r="AF42" s="1" t="str">
        <f>관리자설명서!$B$15&amp;AL성적Data!AE42&amp;".pdf"</f>
        <v>http://www.lxhausys.co.kr/popup/rn/download/downloadPopup.jsp?from=alwindow&amp;uu=/upload/alwindow/data/WA-LONCHEL-FAÇADE-334FGLL2R5.pdf</v>
      </c>
    </row>
    <row r="43" spans="1:32" outlineLevel="1">
      <c r="A43" s="5" t="str">
        <f t="shared" si="0"/>
        <v>A245PLS-226FFEL1R5T2</v>
      </c>
      <c r="C43" s="7" t="s">
        <v>95</v>
      </c>
      <c r="D43" s="7" t="s">
        <v>302</v>
      </c>
      <c r="E43" s="9" t="s">
        <v>237</v>
      </c>
      <c r="F43" s="10">
        <v>2</v>
      </c>
      <c r="G43" s="7" t="s">
        <v>251</v>
      </c>
      <c r="H43" s="7" t="s">
        <v>166</v>
      </c>
      <c r="I43" s="7" t="s">
        <v>166</v>
      </c>
      <c r="J43" s="7"/>
      <c r="K43" s="9"/>
      <c r="L43" s="16"/>
      <c r="M43" s="19"/>
      <c r="N43" s="9"/>
      <c r="O43" s="19"/>
      <c r="P43" s="16" t="s">
        <v>199</v>
      </c>
      <c r="Q43" s="9"/>
      <c r="R43" s="9" t="s">
        <v>351</v>
      </c>
      <c r="S43" s="9" t="s">
        <v>352</v>
      </c>
      <c r="AB43" s="33" t="s">
        <v>237</v>
      </c>
      <c r="AC43" s="1" t="str">
        <f t="shared" si="1"/>
        <v>WA</v>
      </c>
      <c r="AD43" s="1" t="s">
        <v>444</v>
      </c>
      <c r="AE43" s="1" t="str">
        <f t="shared" si="2"/>
        <v>WA-A245PLS-226FFEL1R5</v>
      </c>
      <c r="AF43" s="1" t="str">
        <f>관리자설명서!$B$15&amp;AL성적Data!AE43&amp;".pdf"</f>
        <v>http://www.lxhausys.co.kr/popup/rn/download/downloadPopup.jsp?from=alwindow&amp;uu=/upload/alwindow/data/WA-A245PLS-226FFEL1R5.pdf</v>
      </c>
    </row>
    <row r="44" spans="1:32" outlineLevel="1">
      <c r="A44" s="5" t="str">
        <f t="shared" si="0"/>
        <v>AP130PSL-224FFGG1A5T1</v>
      </c>
      <c r="C44" s="7" t="s">
        <v>387</v>
      </c>
      <c r="D44" s="7" t="s">
        <v>304</v>
      </c>
      <c r="E44" s="9" t="s">
        <v>237</v>
      </c>
      <c r="F44" s="21">
        <v>1</v>
      </c>
      <c r="G44" s="7" t="s">
        <v>303</v>
      </c>
      <c r="H44" s="7" t="s">
        <v>166</v>
      </c>
      <c r="I44" s="7" t="s">
        <v>166</v>
      </c>
      <c r="J44" s="7"/>
      <c r="K44" s="9"/>
      <c r="L44" s="16"/>
      <c r="M44" s="19"/>
      <c r="N44" s="9"/>
      <c r="O44" s="19"/>
      <c r="P44" s="16" t="s">
        <v>203</v>
      </c>
      <c r="Q44" s="9"/>
      <c r="R44" s="9" t="s">
        <v>353</v>
      </c>
      <c r="S44" s="9" t="s">
        <v>354</v>
      </c>
      <c r="AB44" s="33" t="s">
        <v>237</v>
      </c>
      <c r="AC44" s="1" t="str">
        <f t="shared" si="1"/>
        <v>WA</v>
      </c>
      <c r="AD44" s="1" t="s">
        <v>444</v>
      </c>
      <c r="AE44" s="1" t="str">
        <f t="shared" si="2"/>
        <v>WA-AP130PSL-224FFGG1A5</v>
      </c>
      <c r="AF44" s="1" t="str">
        <f>관리자설명서!$B$15&amp;AL성적Data!AE44&amp;".pdf"</f>
        <v>http://www.lxhausys.co.kr/popup/rn/download/downloadPopup.jsp?from=alwindow&amp;uu=/upload/alwindow/data/WA-AP130PSL-224FFGG1A5.pdf</v>
      </c>
    </row>
    <row r="45" spans="1:32" outlineLevel="1">
      <c r="A45" s="5" t="str">
        <f t="shared" si="0"/>
        <v>A90PTT-224FFGG1A5A1</v>
      </c>
      <c r="C45" s="7" t="s">
        <v>267</v>
      </c>
      <c r="D45" s="7" t="s">
        <v>304</v>
      </c>
      <c r="E45" s="9" t="s">
        <v>170</v>
      </c>
      <c r="F45" s="21">
        <v>1</v>
      </c>
      <c r="G45" s="7" t="s">
        <v>174</v>
      </c>
      <c r="H45" s="7"/>
      <c r="I45" s="7"/>
      <c r="J45" s="7"/>
      <c r="K45" s="9"/>
      <c r="L45" s="16"/>
      <c r="M45" s="19"/>
      <c r="N45" s="9"/>
      <c r="O45" s="19"/>
      <c r="P45" s="16" t="s">
        <v>208</v>
      </c>
      <c r="Q45" s="9"/>
      <c r="R45" s="9"/>
      <c r="S45" s="9" t="s">
        <v>352</v>
      </c>
      <c r="AB45" s="33" t="s">
        <v>170</v>
      </c>
      <c r="AC45" s="1" t="str">
        <f t="shared" si="1"/>
        <v>WA</v>
      </c>
      <c r="AD45" s="1" t="s">
        <v>445</v>
      </c>
      <c r="AE45" s="1" t="str">
        <f t="shared" si="2"/>
        <v>WA-A90PTT-224FFGG1A5</v>
      </c>
      <c r="AF45" s="1" t="str">
        <f>관리자설명서!$B$15&amp;AL성적Data!AE45&amp;".pdf"</f>
        <v>http://www.lxhausys.co.kr/popup/rn/download/downloadPopup.jsp?from=alwindow&amp;uu=/upload/alwindow/data/WA-A90PTT-224FFGG1A5.pdf</v>
      </c>
    </row>
    <row r="46" spans="1:32" outlineLevel="1">
      <c r="A46" s="5" t="str">
        <f t="shared" si="0"/>
        <v>A70SH-222FFGL1A5T1</v>
      </c>
      <c r="C46" s="7" t="s">
        <v>269</v>
      </c>
      <c r="D46" s="7" t="s">
        <v>294</v>
      </c>
      <c r="E46" s="9" t="s">
        <v>164</v>
      </c>
      <c r="F46" s="21">
        <v>1</v>
      </c>
      <c r="G46" s="7" t="s">
        <v>169</v>
      </c>
      <c r="H46" s="7"/>
      <c r="I46" s="7"/>
      <c r="J46" s="7"/>
      <c r="K46" s="9"/>
      <c r="L46" s="16"/>
      <c r="M46" s="19"/>
      <c r="N46" s="9"/>
      <c r="O46" s="19"/>
      <c r="P46" s="16" t="s">
        <v>221</v>
      </c>
      <c r="Q46" s="9" t="s">
        <v>255</v>
      </c>
      <c r="R46" s="9" t="s">
        <v>355</v>
      </c>
      <c r="S46" s="9" t="s">
        <v>356</v>
      </c>
      <c r="AB46" s="33" t="s">
        <v>164</v>
      </c>
      <c r="AC46" s="1" t="str">
        <f t="shared" si="1"/>
        <v>WA</v>
      </c>
      <c r="AD46" s="1" t="s">
        <v>444</v>
      </c>
      <c r="AE46" s="1" t="str">
        <f t="shared" si="2"/>
        <v>WA-A70SH-222FFGL1A5</v>
      </c>
      <c r="AF46" s="1" t="str">
        <f>관리자설명서!$B$15&amp;AL성적Data!AE46&amp;".pdf"</f>
        <v>http://www.lxhausys.co.kr/popup/rn/download/downloadPopup.jsp?from=alwindow&amp;uu=/upload/alwindow/data/WA-A70SH-222FFGL1A5.pdf</v>
      </c>
    </row>
    <row r="47" spans="1:32" outlineLevel="1">
      <c r="A47" s="5" t="str">
        <f t="shared" si="0"/>
        <v>A90PTHSH-224FFGD1R5T1</v>
      </c>
      <c r="C47" s="7" t="s">
        <v>270</v>
      </c>
      <c r="D47" s="7" t="s">
        <v>306</v>
      </c>
      <c r="E47" s="9" t="s">
        <v>245</v>
      </c>
      <c r="F47" s="21">
        <v>1</v>
      </c>
      <c r="G47" s="7" t="s">
        <v>305</v>
      </c>
      <c r="H47" s="7"/>
      <c r="I47" s="7"/>
      <c r="J47" s="7"/>
      <c r="K47" s="9"/>
      <c r="L47" s="16"/>
      <c r="M47" s="19"/>
      <c r="N47" s="9"/>
      <c r="O47" s="19"/>
      <c r="P47" s="16" t="s">
        <v>262</v>
      </c>
      <c r="Q47" s="9"/>
      <c r="R47" s="9" t="s">
        <v>358</v>
      </c>
      <c r="S47" s="9" t="s">
        <v>359</v>
      </c>
      <c r="AB47" s="33" t="s">
        <v>259</v>
      </c>
      <c r="AC47" s="1" t="str">
        <f t="shared" si="1"/>
        <v>WA</v>
      </c>
      <c r="AD47" s="1" t="s">
        <v>437</v>
      </c>
      <c r="AE47" s="1" t="str">
        <f>AC47&amp;"-"&amp;C47&amp;"-"&amp;D47</f>
        <v>WA-A90PTHSH-224FFGD1R5</v>
      </c>
      <c r="AF47" s="1" t="str">
        <f>관리자설명서!$B$15&amp;AL성적Data!AE47&amp;".pdf"</f>
        <v>http://www.lxhausys.co.kr/popup/rn/download/downloadPopup.jsp?from=alwindow&amp;uu=/upload/alwindow/data/WA-A90PTHSH-224FFGD1R5.pdf</v>
      </c>
    </row>
    <row r="48" spans="1:32" outlineLevel="1">
      <c r="A48" s="5" t="str">
        <f t="shared" si="0"/>
        <v>LONCHEL-G2-TT-343FEGE2R5T1</v>
      </c>
      <c r="C48" s="7" t="s">
        <v>307</v>
      </c>
      <c r="D48" s="7" t="s">
        <v>308</v>
      </c>
      <c r="E48" s="9" t="s">
        <v>164</v>
      </c>
      <c r="F48" s="21">
        <v>1</v>
      </c>
      <c r="G48" s="7" t="s">
        <v>185</v>
      </c>
      <c r="H48" s="7"/>
      <c r="I48" s="7"/>
      <c r="J48" s="7"/>
      <c r="K48" s="9"/>
      <c r="L48" s="16"/>
      <c r="M48" s="19"/>
      <c r="N48" s="9"/>
      <c r="O48" s="19"/>
      <c r="P48" s="16" t="s">
        <v>230</v>
      </c>
      <c r="Q48" s="9"/>
      <c r="R48" s="9" t="s">
        <v>355</v>
      </c>
      <c r="S48" s="9" t="s">
        <v>357</v>
      </c>
      <c r="AB48" s="33" t="s">
        <v>164</v>
      </c>
      <c r="AC48" s="1" t="str">
        <f t="shared" si="1"/>
        <v>WA</v>
      </c>
      <c r="AD48" s="1" t="s">
        <v>446</v>
      </c>
      <c r="AE48" s="1" t="str">
        <f t="shared" si="2"/>
        <v>WA-LONCHEL-G2-TT-343FEGE2R5</v>
      </c>
      <c r="AF48" s="1" t="str">
        <f>관리자설명서!$B$15&amp;AL성적Data!AE48&amp;".pdf"</f>
        <v>http://www.lxhausys.co.kr/popup/rn/download/downloadPopup.jsp?from=alwindow&amp;uu=/upload/alwindow/data/WA-LONCHEL-G2-TT-343FEGE2R5.pdf</v>
      </c>
    </row>
    <row r="49" spans="1:32" outlineLevel="1">
      <c r="A49" s="5" t="str">
        <f t="shared" si="0"/>
        <v>A90PTT-224FFEE1R5T4</v>
      </c>
      <c r="C49" s="7" t="s">
        <v>267</v>
      </c>
      <c r="D49" s="7" t="s">
        <v>309</v>
      </c>
      <c r="E49" s="9" t="s">
        <v>164</v>
      </c>
      <c r="F49" s="21">
        <v>4</v>
      </c>
      <c r="G49" s="7" t="s">
        <v>180</v>
      </c>
      <c r="H49" s="7" t="s">
        <v>166</v>
      </c>
      <c r="I49" s="7"/>
      <c r="J49" s="7"/>
      <c r="K49" s="9"/>
      <c r="L49" s="16" t="s">
        <v>209</v>
      </c>
      <c r="M49" s="19"/>
      <c r="N49" s="9"/>
      <c r="O49" s="19">
        <v>1.5642</v>
      </c>
      <c r="P49" s="16"/>
      <c r="Q49" s="9"/>
      <c r="R49" s="9"/>
      <c r="S49" s="9"/>
      <c r="AB49" s="33" t="s">
        <v>164</v>
      </c>
      <c r="AC49" s="1" t="str">
        <f t="shared" si="1"/>
        <v>TA</v>
      </c>
      <c r="AD49" s="1" t="s">
        <v>171</v>
      </c>
      <c r="AE49" s="1" t="str">
        <f t="shared" si="2"/>
        <v>TA-A90PTT-224FFEE1R5</v>
      </c>
      <c r="AF49" s="1" t="str">
        <f>관리자설명서!$B$15&amp;AL성적Data!AE49&amp;".pdf"</f>
        <v>http://www.lxhausys.co.kr/popup/rn/download/downloadPopup.jsp?from=alwindow&amp;uu=/upload/alwindow/data/TA-A90PTT-224FFEE1R5.pdf</v>
      </c>
    </row>
    <row r="50" spans="1:32" outlineLevel="1">
      <c r="A50" s="5" t="str">
        <f t="shared" si="0"/>
        <v>C9-AP273PLS-622LLML2A5T1</v>
      </c>
      <c r="C50" s="7" t="s">
        <v>454</v>
      </c>
      <c r="D50" s="7" t="s">
        <v>311</v>
      </c>
      <c r="E50" s="9" t="s">
        <v>164</v>
      </c>
      <c r="F50" s="21">
        <v>1</v>
      </c>
      <c r="G50" s="7" t="s">
        <v>169</v>
      </c>
      <c r="H50" s="7" t="s">
        <v>310</v>
      </c>
      <c r="I50" s="7" t="s">
        <v>176</v>
      </c>
      <c r="J50" s="7"/>
      <c r="K50" s="9"/>
      <c r="L50" s="16" t="s">
        <v>214</v>
      </c>
      <c r="M50" s="19"/>
      <c r="N50" s="9"/>
      <c r="O50" s="19">
        <v>0.93600000000000005</v>
      </c>
      <c r="P50" s="16"/>
      <c r="Q50" s="9"/>
      <c r="R50" s="9"/>
      <c r="S50" s="9"/>
      <c r="AB50" s="33" t="s">
        <v>164</v>
      </c>
      <c r="AC50" s="1" t="str">
        <f t="shared" si="1"/>
        <v>TA</v>
      </c>
      <c r="AD50" s="1" t="s">
        <v>171</v>
      </c>
      <c r="AE50" s="1" t="str">
        <f t="shared" si="2"/>
        <v>TA-C9-AP273PLS-622LLML2A5</v>
      </c>
      <c r="AF50" s="1" t="str">
        <f>관리자설명서!$B$15&amp;AL성적Data!AE50&amp;".pdf"</f>
        <v>http://www.lxhausys.co.kr/popup/rn/download/downloadPopup.jsp?from=alwindow&amp;uu=/upload/alwindow/data/TA-C9-AP273PLS-622LLML2A5.pdf</v>
      </c>
    </row>
    <row r="51" spans="1:32" outlineLevel="1">
      <c r="A51" s="5" t="str">
        <f t="shared" si="0"/>
        <v>A128LS-422GLMG1A5T1</v>
      </c>
      <c r="C51" s="7" t="s">
        <v>271</v>
      </c>
      <c r="D51" s="10" t="s">
        <v>315</v>
      </c>
      <c r="E51" s="9" t="s">
        <v>164</v>
      </c>
      <c r="F51" s="21">
        <v>1</v>
      </c>
      <c r="G51" s="7" t="s">
        <v>169</v>
      </c>
      <c r="H51" s="7" t="s">
        <v>312</v>
      </c>
      <c r="I51" s="7"/>
      <c r="J51" s="7"/>
      <c r="K51" s="9"/>
      <c r="L51" s="16" t="s">
        <v>227</v>
      </c>
      <c r="M51" s="19"/>
      <c r="N51" s="9"/>
      <c r="O51" s="19">
        <v>3.2040999999999999</v>
      </c>
      <c r="P51" s="16"/>
      <c r="Q51" s="9"/>
      <c r="R51" s="9"/>
      <c r="S51" s="9"/>
      <c r="AB51" s="33" t="s">
        <v>164</v>
      </c>
      <c r="AC51" s="1" t="str">
        <f t="shared" si="1"/>
        <v>TA</v>
      </c>
      <c r="AD51" s="1" t="s">
        <v>171</v>
      </c>
      <c r="AE51" s="1" t="str">
        <f t="shared" si="2"/>
        <v>TA-A128LS-422GLMG1A5</v>
      </c>
      <c r="AF51" s="1" t="str">
        <f>관리자설명서!$B$15&amp;AL성적Data!AE51&amp;".pdf"</f>
        <v>http://www.lxhausys.co.kr/popup/rn/download/downloadPopup.jsp?from=alwindow&amp;uu=/upload/alwindow/data/TA-A128LS-422GLMG1A5.pdf</v>
      </c>
    </row>
    <row r="52" spans="1:32" outlineLevel="1">
      <c r="A52" s="5" t="str">
        <f t="shared" si="0"/>
        <v>A128SL-466GGMG1A5A1</v>
      </c>
      <c r="C52" s="7" t="s">
        <v>272</v>
      </c>
      <c r="D52" s="7" t="s">
        <v>316</v>
      </c>
      <c r="E52" s="9" t="s">
        <v>170</v>
      </c>
      <c r="F52" s="21">
        <v>1</v>
      </c>
      <c r="G52" s="7" t="s">
        <v>313</v>
      </c>
      <c r="H52" s="7" t="s">
        <v>314</v>
      </c>
      <c r="I52" s="7"/>
      <c r="J52" s="7"/>
      <c r="K52" s="9"/>
      <c r="L52" s="16" t="s">
        <v>231</v>
      </c>
      <c r="M52" s="19"/>
      <c r="N52" s="9"/>
      <c r="O52" s="19">
        <v>4.1615000000000002</v>
      </c>
      <c r="P52" s="16"/>
      <c r="Q52" s="9"/>
      <c r="R52" s="9"/>
      <c r="S52" s="9"/>
      <c r="AB52" s="33" t="s">
        <v>170</v>
      </c>
      <c r="AC52" s="1" t="str">
        <f t="shared" si="1"/>
        <v>TA</v>
      </c>
      <c r="AD52" s="1" t="s">
        <v>171</v>
      </c>
      <c r="AE52" s="1" t="str">
        <f t="shared" si="2"/>
        <v>TA-A128SL-466GGMG1A5</v>
      </c>
      <c r="AF52" s="1" t="str">
        <f>관리자설명서!$B$15&amp;AL성적Data!AE52&amp;".pdf"</f>
        <v>http://www.lxhausys.co.kr/popup/rn/download/downloadPopup.jsp?from=alwindow&amp;uu=/upload/alwindow/data/TA-A128SL-466GGMG1A5.pdf</v>
      </c>
    </row>
    <row r="53" spans="1:32" outlineLevel="1">
      <c r="A53" s="5" t="str">
        <f t="shared" si="0"/>
        <v>AP250SSL-444GGGE1R5T1</v>
      </c>
      <c r="C53" s="7" t="s">
        <v>458</v>
      </c>
      <c r="D53" s="7" t="s">
        <v>74</v>
      </c>
      <c r="E53" s="9" t="s">
        <v>164</v>
      </c>
      <c r="F53" s="21">
        <v>1</v>
      </c>
      <c r="G53" s="7" t="s">
        <v>244</v>
      </c>
      <c r="H53" s="7"/>
      <c r="I53" s="7" t="s">
        <v>243</v>
      </c>
      <c r="J53" s="7"/>
      <c r="K53" s="9" t="s">
        <v>255</v>
      </c>
      <c r="L53" s="16" t="s">
        <v>142</v>
      </c>
      <c r="M53" s="19">
        <v>0.98050000000000004</v>
      </c>
      <c r="N53" s="9" t="s">
        <v>255</v>
      </c>
      <c r="O53" s="19"/>
      <c r="P53" s="16"/>
      <c r="Q53" s="9"/>
      <c r="R53" s="9"/>
      <c r="S53" s="9"/>
      <c r="AB53" s="33" t="s">
        <v>164</v>
      </c>
      <c r="AC53" s="1" t="str">
        <f t="shared" si="1"/>
        <v>TW</v>
      </c>
      <c r="AD53" s="1" t="s">
        <v>165</v>
      </c>
      <c r="AE53" s="1" t="str">
        <f t="shared" si="2"/>
        <v>TW-AP250SSL-444GGGE1R5</v>
      </c>
      <c r="AF53" s="1" t="str">
        <f>관리자설명서!$B$15&amp;AL성적Data!AE53&amp;".pdf"</f>
        <v>http://www.lxhausys.co.kr/popup/rn/download/downloadPopup.jsp?from=alwindow&amp;uu=/upload/alwindow/data/TW-AP250SSL-444GGGE1R5.pdf</v>
      </c>
    </row>
    <row r="54" spans="1:32" outlineLevel="1">
      <c r="A54" s="5" t="str">
        <f t="shared" si="0"/>
        <v>A90PTT-343FGEE2R5T2</v>
      </c>
      <c r="C54" s="7" t="s">
        <v>267</v>
      </c>
      <c r="D54" s="7" t="s">
        <v>63</v>
      </c>
      <c r="E54" s="9" t="s">
        <v>237</v>
      </c>
      <c r="F54" s="21">
        <v>2</v>
      </c>
      <c r="G54" s="7" t="s">
        <v>247</v>
      </c>
      <c r="H54" s="7"/>
      <c r="I54" s="7"/>
      <c r="J54" s="7"/>
      <c r="K54" s="9" t="s">
        <v>348</v>
      </c>
      <c r="L54" s="16" t="s">
        <v>263</v>
      </c>
      <c r="M54" s="19">
        <v>1.1659999999999999</v>
      </c>
      <c r="N54" s="9" t="s">
        <v>255</v>
      </c>
      <c r="O54" s="19"/>
      <c r="P54" s="16"/>
      <c r="Q54" s="9"/>
      <c r="R54" s="9"/>
      <c r="S54" s="9"/>
      <c r="AB54" s="33" t="s">
        <v>237</v>
      </c>
      <c r="AC54" s="1" t="str">
        <f t="shared" si="1"/>
        <v>TW</v>
      </c>
      <c r="AD54" s="1" t="s">
        <v>165</v>
      </c>
      <c r="AE54" s="1" t="str">
        <f t="shared" si="2"/>
        <v>TW-A90PTT-343FGEE2R5</v>
      </c>
      <c r="AF54" s="1" t="str">
        <f>관리자설명서!$B$15&amp;AL성적Data!AE54&amp;".pdf"</f>
        <v>http://www.lxhausys.co.kr/popup/rn/download/downloadPopup.jsp?from=alwindow&amp;uu=/upload/alwindow/data/TW-A90PTT-343FGEE2R5.pdf</v>
      </c>
    </row>
    <row r="55" spans="1:32" outlineLevel="1">
      <c r="A55" s="5" t="str">
        <f t="shared" si="0"/>
        <v>C7-AP270PSL-642LLML2A6T2</v>
      </c>
      <c r="C55" s="7" t="s">
        <v>460</v>
      </c>
      <c r="D55" s="7" t="s">
        <v>318</v>
      </c>
      <c r="E55" s="9" t="s">
        <v>245</v>
      </c>
      <c r="F55" s="21">
        <v>2</v>
      </c>
      <c r="G55" s="7" t="s">
        <v>248</v>
      </c>
      <c r="H55" s="7" t="s">
        <v>317</v>
      </c>
      <c r="I55" s="7" t="s">
        <v>250</v>
      </c>
      <c r="J55" s="7"/>
      <c r="K55" s="9"/>
      <c r="L55" s="16"/>
      <c r="M55" s="19"/>
      <c r="N55" s="9"/>
      <c r="O55" s="19"/>
      <c r="P55" s="16" t="s">
        <v>197</v>
      </c>
      <c r="Q55" s="9"/>
      <c r="R55" s="9" t="s">
        <v>349</v>
      </c>
      <c r="S55" s="9" t="s">
        <v>360</v>
      </c>
      <c r="AB55" s="33" t="s">
        <v>245</v>
      </c>
      <c r="AC55" s="1" t="str">
        <f t="shared" si="1"/>
        <v>WA</v>
      </c>
      <c r="AD55" s="1" t="s">
        <v>446</v>
      </c>
      <c r="AE55" s="1" t="str">
        <f t="shared" si="2"/>
        <v>WA-C7-AP270PSL-642LLML2A6</v>
      </c>
      <c r="AF55" s="1" t="str">
        <f>관리자설명서!$B$15&amp;AL성적Data!AE55&amp;".pdf"</f>
        <v>http://www.lxhausys.co.kr/popup/rn/download/downloadPopup.jsp?from=alwindow&amp;uu=/upload/alwindow/data/WA-C7-AP270PSL-642LLML2A6.pdf</v>
      </c>
    </row>
    <row r="56" spans="1:32" outlineLevel="1">
      <c r="A56" s="5" t="str">
        <f t="shared" si="0"/>
        <v>A245PLS-351FEGE2R5T1</v>
      </c>
      <c r="C56" s="7" t="s">
        <v>95</v>
      </c>
      <c r="D56" s="7" t="s">
        <v>319</v>
      </c>
      <c r="E56" s="9" t="s">
        <v>237</v>
      </c>
      <c r="F56" s="10">
        <v>1</v>
      </c>
      <c r="G56" s="7" t="s">
        <v>320</v>
      </c>
      <c r="H56" s="7" t="s">
        <v>166</v>
      </c>
      <c r="I56" s="7" t="s">
        <v>166</v>
      </c>
      <c r="J56" s="7"/>
      <c r="K56" s="9"/>
      <c r="L56" s="16"/>
      <c r="M56" s="19"/>
      <c r="N56" s="9"/>
      <c r="O56" s="19"/>
      <c r="P56" s="16" t="s">
        <v>200</v>
      </c>
      <c r="Q56" s="9"/>
      <c r="R56" s="9" t="s">
        <v>361</v>
      </c>
      <c r="S56" s="9" t="s">
        <v>352</v>
      </c>
      <c r="AB56" s="33" t="s">
        <v>237</v>
      </c>
      <c r="AC56" s="1" t="str">
        <f t="shared" si="1"/>
        <v>WA</v>
      </c>
      <c r="AD56" s="1" t="s">
        <v>446</v>
      </c>
      <c r="AE56" s="1" t="str">
        <f t="shared" si="2"/>
        <v>WA-A245PLS-351FEGE2R5</v>
      </c>
      <c r="AF56" s="1" t="str">
        <f>관리자설명서!$B$15&amp;AL성적Data!AE56&amp;".pdf"</f>
        <v>http://www.lxhausys.co.kr/popup/rn/download/downloadPopup.jsp?from=alwindow&amp;uu=/upload/alwindow/data/WA-A245PLS-351FEGE2R5.pdf</v>
      </c>
    </row>
    <row r="57" spans="1:32" outlineLevel="1">
      <c r="A57" s="5" t="str">
        <f t="shared" si="0"/>
        <v>C9-AP273PLS-622LLML2A5T1</v>
      </c>
      <c r="C57" s="7" t="s">
        <v>455</v>
      </c>
      <c r="D57" s="7" t="s">
        <v>311</v>
      </c>
      <c r="E57" s="9" t="s">
        <v>164</v>
      </c>
      <c r="F57" s="21">
        <v>1</v>
      </c>
      <c r="G57" s="7" t="s">
        <v>169</v>
      </c>
      <c r="H57" s="7" t="s">
        <v>310</v>
      </c>
      <c r="I57" s="7" t="s">
        <v>176</v>
      </c>
      <c r="J57" s="7"/>
      <c r="K57" s="9"/>
      <c r="L57" s="16"/>
      <c r="M57" s="19"/>
      <c r="N57" s="9"/>
      <c r="O57" s="19"/>
      <c r="P57" s="16" t="s">
        <v>215</v>
      </c>
      <c r="Q57" s="9" t="s">
        <v>255</v>
      </c>
      <c r="R57" s="9" t="s">
        <v>358</v>
      </c>
      <c r="S57" s="9" t="s">
        <v>362</v>
      </c>
      <c r="AB57" s="33" t="s">
        <v>164</v>
      </c>
      <c r="AC57" s="1" t="str">
        <f t="shared" si="1"/>
        <v>WA</v>
      </c>
      <c r="AD57" s="1" t="s">
        <v>444</v>
      </c>
      <c r="AE57" s="1" t="str">
        <f t="shared" si="2"/>
        <v>WA-C9-AP273PLS-622LLML2A5</v>
      </c>
      <c r="AF57" s="1" t="str">
        <f>관리자설명서!$B$15&amp;AL성적Data!AE57&amp;".pdf"</f>
        <v>http://www.lxhausys.co.kr/popup/rn/download/downloadPopup.jsp?from=alwindow&amp;uu=/upload/alwindow/data/WA-C9-AP273PLS-622LLML2A5.pdf</v>
      </c>
    </row>
    <row r="58" spans="1:32" outlineLevel="1">
      <c r="A58" s="5" t="str">
        <f t="shared" si="0"/>
        <v>A70PTH-222FFGL1A5T1</v>
      </c>
      <c r="C58" s="7" t="s">
        <v>82</v>
      </c>
      <c r="D58" s="7" t="s">
        <v>294</v>
      </c>
      <c r="E58" s="9" t="s">
        <v>164</v>
      </c>
      <c r="F58" s="21">
        <v>1</v>
      </c>
      <c r="G58" s="7" t="s">
        <v>169</v>
      </c>
      <c r="H58" s="7"/>
      <c r="I58" s="7"/>
      <c r="J58" s="7"/>
      <c r="K58" s="9"/>
      <c r="L58" s="16"/>
      <c r="M58" s="19"/>
      <c r="N58" s="9"/>
      <c r="O58" s="19"/>
      <c r="P58" s="16" t="s">
        <v>222</v>
      </c>
      <c r="Q58" s="9" t="s">
        <v>255</v>
      </c>
      <c r="R58" s="9" t="s">
        <v>355</v>
      </c>
      <c r="S58" s="9" t="s">
        <v>363</v>
      </c>
      <c r="AB58" s="33" t="s">
        <v>164</v>
      </c>
      <c r="AC58" s="1" t="str">
        <f t="shared" si="1"/>
        <v>WA</v>
      </c>
      <c r="AD58" s="1" t="s">
        <v>444</v>
      </c>
      <c r="AE58" s="1" t="str">
        <f t="shared" si="2"/>
        <v>WA-A70PTH-222FFGL1A5</v>
      </c>
      <c r="AF58" s="1" t="str">
        <f>관리자설명서!$B$15&amp;AL성적Data!AE58&amp;".pdf"</f>
        <v>http://www.lxhausys.co.kr/popup/rn/download/downloadPopup.jsp?from=alwindow&amp;uu=/upload/alwindow/data/WA-A70PTH-222FFGL1A5.pdf</v>
      </c>
    </row>
    <row r="59" spans="1:32" outlineLevel="1">
      <c r="A59" s="5" t="str">
        <f t="shared" si="0"/>
        <v>A90PTHSH-343FGDD2R5T2</v>
      </c>
      <c r="C59" s="7" t="s">
        <v>270</v>
      </c>
      <c r="D59" s="7" t="s">
        <v>321</v>
      </c>
      <c r="E59" s="9" t="s">
        <v>237</v>
      </c>
      <c r="F59" s="21">
        <v>2</v>
      </c>
      <c r="G59" s="7" t="s">
        <v>260</v>
      </c>
      <c r="H59" s="7"/>
      <c r="I59" s="7"/>
      <c r="J59" s="7"/>
      <c r="K59" s="9"/>
      <c r="L59" s="16"/>
      <c r="M59" s="19"/>
      <c r="N59" s="9"/>
      <c r="O59" s="19"/>
      <c r="P59" s="16" t="s">
        <v>264</v>
      </c>
      <c r="Q59" s="9"/>
      <c r="R59" s="9" t="s">
        <v>358</v>
      </c>
      <c r="S59" s="9" t="s">
        <v>364</v>
      </c>
      <c r="AB59" s="33" t="s">
        <v>259</v>
      </c>
      <c r="AC59" s="1" t="str">
        <f t="shared" si="1"/>
        <v>WA</v>
      </c>
      <c r="AD59" s="1" t="s">
        <v>446</v>
      </c>
      <c r="AE59" s="1" t="str">
        <f t="shared" si="2"/>
        <v>WA-A90PTHSH-343FGDD2R5</v>
      </c>
      <c r="AF59" s="1" t="str">
        <f>관리자설명서!$B$15&amp;AL성적Data!AE59&amp;".pdf"</f>
        <v>http://www.lxhausys.co.kr/popup/rn/download/downloadPopup.jsp?from=alwindow&amp;uu=/upload/alwindow/data/WA-A90PTHSH-343FGDD2R5.pdf</v>
      </c>
    </row>
    <row r="60" spans="1:32" outlineLevel="1">
      <c r="A60" s="5" t="str">
        <f t="shared" si="0"/>
        <v>A80PTH-342FLGL2R6A1</v>
      </c>
      <c r="C60" s="7" t="s">
        <v>273</v>
      </c>
      <c r="D60" s="7" t="s">
        <v>322</v>
      </c>
      <c r="E60" s="9" t="s">
        <v>170</v>
      </c>
      <c r="F60" s="21">
        <v>1</v>
      </c>
      <c r="G60" s="7" t="s">
        <v>233</v>
      </c>
      <c r="H60" s="7"/>
      <c r="I60" s="7"/>
      <c r="J60" s="7"/>
      <c r="K60" s="9"/>
      <c r="L60" s="16"/>
      <c r="M60" s="19"/>
      <c r="N60" s="9"/>
      <c r="O60" s="19"/>
      <c r="P60" s="16" t="s">
        <v>232</v>
      </c>
      <c r="Q60" s="9" t="s">
        <v>255</v>
      </c>
      <c r="R60" s="9"/>
      <c r="S60" s="9"/>
      <c r="AB60" s="33" t="s">
        <v>170</v>
      </c>
      <c r="AC60" s="1" t="str">
        <f t="shared" si="1"/>
        <v>WA</v>
      </c>
      <c r="AD60" s="1" t="s">
        <v>447</v>
      </c>
      <c r="AE60" s="1" t="str">
        <f t="shared" si="2"/>
        <v>WA-A80PTH-342FLGL2R6</v>
      </c>
      <c r="AF60" s="1" t="str">
        <f>관리자설명서!$B$15&amp;AL성적Data!AE60&amp;".pdf"</f>
        <v>http://www.lxhausys.co.kr/popup/rn/download/downloadPopup.jsp?from=alwindow&amp;uu=/upload/alwindow/data/WA-A80PTH-342FLGL2R6.pdf</v>
      </c>
    </row>
    <row r="61" spans="1:32" outlineLevel="1">
      <c r="A61" s="5" t="str">
        <f t="shared" si="0"/>
        <v>A100PTT-224FFGE1R5T2</v>
      </c>
      <c r="C61" s="7" t="s">
        <v>89</v>
      </c>
      <c r="D61" s="7" t="s">
        <v>385</v>
      </c>
      <c r="E61" s="9" t="s">
        <v>237</v>
      </c>
      <c r="F61" s="21">
        <v>2</v>
      </c>
      <c r="G61" s="7" t="s">
        <v>243</v>
      </c>
      <c r="H61" s="7" t="s">
        <v>166</v>
      </c>
      <c r="I61" s="7" t="s">
        <v>166</v>
      </c>
      <c r="J61" s="7"/>
      <c r="K61" s="9"/>
      <c r="L61" s="16" t="s">
        <v>178</v>
      </c>
      <c r="M61" s="19"/>
      <c r="N61" s="9"/>
      <c r="O61" s="19">
        <v>1.28</v>
      </c>
      <c r="P61" s="16"/>
      <c r="Q61" s="9"/>
      <c r="R61" s="9"/>
      <c r="S61" s="9"/>
      <c r="AB61" s="33" t="s">
        <v>237</v>
      </c>
      <c r="AC61" s="1" t="str">
        <f t="shared" si="1"/>
        <v>TA</v>
      </c>
      <c r="AD61" s="1" t="s">
        <v>171</v>
      </c>
      <c r="AE61" s="1" t="str">
        <f t="shared" si="2"/>
        <v>TA-A100PTT-224FFGE1R5</v>
      </c>
      <c r="AF61" s="1" t="str">
        <f>관리자설명서!$B$15&amp;AL성적Data!AE61&amp;".pdf"</f>
        <v>http://www.lxhausys.co.kr/popup/rn/download/downloadPopup.jsp?from=alwindow&amp;uu=/upload/alwindow/data/TA-A100PTT-224FFGE1R5.pdf</v>
      </c>
    </row>
    <row r="62" spans="1:32" outlineLevel="1">
      <c r="A62" s="5" t="str">
        <f t="shared" si="0"/>
        <v>A68PFD-222FFGE1R5T1</v>
      </c>
      <c r="C62" s="7" t="s">
        <v>182</v>
      </c>
      <c r="D62" s="7" t="s">
        <v>323</v>
      </c>
      <c r="E62" s="9" t="s">
        <v>245</v>
      </c>
      <c r="F62" s="21">
        <v>1</v>
      </c>
      <c r="G62" s="7" t="s">
        <v>324</v>
      </c>
      <c r="H62" s="7" t="s">
        <v>166</v>
      </c>
      <c r="I62" s="7" t="s">
        <v>166</v>
      </c>
      <c r="J62" s="7"/>
      <c r="K62" s="9"/>
      <c r="L62" s="16" t="s">
        <v>183</v>
      </c>
      <c r="M62" s="19"/>
      <c r="N62" s="9"/>
      <c r="O62" s="19">
        <v>2.2624</v>
      </c>
      <c r="P62" s="16"/>
      <c r="Q62" s="9"/>
      <c r="R62" s="9"/>
      <c r="S62" s="9"/>
      <c r="AB62" s="33" t="s">
        <v>245</v>
      </c>
      <c r="AC62" s="1" t="str">
        <f t="shared" si="1"/>
        <v>TA</v>
      </c>
      <c r="AD62" s="1" t="s">
        <v>171</v>
      </c>
      <c r="AE62" s="1" t="str">
        <f t="shared" si="2"/>
        <v>TA-A68PFD-222FFGE1R5</v>
      </c>
      <c r="AF62" s="1" t="str">
        <f>관리자설명서!$B$15&amp;AL성적Data!AE62&amp;".pdf"</f>
        <v>http://www.lxhausys.co.kr/popup/rn/download/downloadPopup.jsp?from=alwindow&amp;uu=/upload/alwindow/data/TA-A68PFD-222FFGE1R5.pdf</v>
      </c>
    </row>
    <row r="63" spans="1:32" outlineLevel="1">
      <c r="A63" s="5" t="str">
        <f t="shared" si="0"/>
        <v>A245PLS-343FEGE2R5T3</v>
      </c>
      <c r="C63" s="7" t="s">
        <v>95</v>
      </c>
      <c r="D63" s="7" t="s">
        <v>325</v>
      </c>
      <c r="E63" s="9" t="s">
        <v>245</v>
      </c>
      <c r="F63" s="10">
        <v>3</v>
      </c>
      <c r="G63" s="7" t="s">
        <v>185</v>
      </c>
      <c r="H63" s="7"/>
      <c r="I63" s="7"/>
      <c r="J63" s="7"/>
      <c r="K63" s="9"/>
      <c r="L63" s="16" t="s">
        <v>184</v>
      </c>
      <c r="M63" s="19"/>
      <c r="N63" s="9"/>
      <c r="O63" s="19">
        <v>0.98299999999999998</v>
      </c>
      <c r="P63" s="16"/>
      <c r="Q63" s="9"/>
      <c r="R63" s="9"/>
      <c r="S63" s="9"/>
      <c r="AB63" s="33" t="s">
        <v>259</v>
      </c>
      <c r="AC63" s="1" t="str">
        <f t="shared" si="1"/>
        <v>TA</v>
      </c>
      <c r="AD63" s="1" t="s">
        <v>171</v>
      </c>
      <c r="AE63" s="1" t="str">
        <f t="shared" si="2"/>
        <v>TA-A245PLS-343FEGE2R5</v>
      </c>
      <c r="AF63" s="1" t="str">
        <f>관리자설명서!$B$15&amp;AL성적Data!AE63&amp;".pdf"</f>
        <v>http://www.lxhausys.co.kr/popup/rn/download/downloadPopup.jsp?from=alwindow&amp;uu=/upload/alwindow/data/TA-A245PLS-343FEGE2R5.pdf</v>
      </c>
    </row>
    <row r="64" spans="1:32" outlineLevel="1">
      <c r="A64" s="5" t="str">
        <f t="shared" si="0"/>
        <v>A90PTT-343FEGE2R5T3</v>
      </c>
      <c r="C64" s="7" t="s">
        <v>267</v>
      </c>
      <c r="D64" s="7" t="s">
        <v>325</v>
      </c>
      <c r="E64" s="9" t="s">
        <v>164</v>
      </c>
      <c r="F64" s="21">
        <v>3</v>
      </c>
      <c r="G64" s="7" t="s">
        <v>327</v>
      </c>
      <c r="H64" s="7"/>
      <c r="I64" s="7"/>
      <c r="J64" s="7"/>
      <c r="K64" s="9"/>
      <c r="L64" s="16" t="s">
        <v>210</v>
      </c>
      <c r="M64" s="19"/>
      <c r="N64" s="9"/>
      <c r="O64" s="19">
        <v>1.0573999999999999</v>
      </c>
      <c r="P64" s="16"/>
      <c r="Q64" s="9"/>
      <c r="R64" s="9"/>
      <c r="S64" s="9"/>
      <c r="AB64" s="33" t="s">
        <v>164</v>
      </c>
      <c r="AC64" s="1" t="str">
        <f t="shared" si="1"/>
        <v>TA</v>
      </c>
      <c r="AD64" s="1" t="s">
        <v>171</v>
      </c>
      <c r="AE64" s="1" t="str">
        <f t="shared" si="2"/>
        <v>TA-A90PTT-343FEGE2R5</v>
      </c>
      <c r="AF64" s="1" t="str">
        <f>관리자설명서!$B$15&amp;AL성적Data!AE64&amp;".pdf"</f>
        <v>http://www.lxhausys.co.kr/popup/rn/download/downloadPopup.jsp?from=alwindow&amp;uu=/upload/alwindow/data/TA-A90PTT-343FEGE2R5.pdf</v>
      </c>
    </row>
    <row r="65" spans="1:32" outlineLevel="1">
      <c r="A65" s="5" t="str">
        <f t="shared" si="0"/>
        <v>C9-AP273PLS-644LLML2A6T2</v>
      </c>
      <c r="C65" s="7" t="s">
        <v>455</v>
      </c>
      <c r="D65" s="7" t="s">
        <v>329</v>
      </c>
      <c r="E65" s="9" t="s">
        <v>164</v>
      </c>
      <c r="F65" s="21">
        <v>2</v>
      </c>
      <c r="G65" s="7" t="s">
        <v>389</v>
      </c>
      <c r="H65" s="7" t="s">
        <v>328</v>
      </c>
      <c r="I65" s="7" t="s">
        <v>181</v>
      </c>
      <c r="J65" s="7"/>
      <c r="K65" s="9"/>
      <c r="L65" s="16" t="s">
        <v>217</v>
      </c>
      <c r="M65" s="19"/>
      <c r="N65" s="9"/>
      <c r="O65" s="19">
        <v>0.94710000000000005</v>
      </c>
      <c r="P65" s="16"/>
      <c r="Q65" s="9"/>
      <c r="R65" s="9"/>
      <c r="S65" s="9"/>
      <c r="AB65" s="33" t="s">
        <v>164</v>
      </c>
      <c r="AC65" s="1" t="str">
        <f t="shared" si="1"/>
        <v>TA</v>
      </c>
      <c r="AD65" s="1" t="s">
        <v>171</v>
      </c>
      <c r="AE65" s="1" t="str">
        <f t="shared" si="2"/>
        <v>TA-C9-AP273PLS-644LLML2A6</v>
      </c>
      <c r="AF65" s="1" t="str">
        <f>관리자설명서!$B$15&amp;AL성적Data!AE65&amp;".pdf"</f>
        <v>http://www.lxhausys.co.kr/popup/rn/download/downloadPopup.jsp?from=alwindow&amp;uu=/upload/alwindow/data/TA-C9-AP273PLS-644LLML2A6.pdf</v>
      </c>
    </row>
    <row r="66" spans="1:32" outlineLevel="1">
      <c r="A66" s="5" t="str">
        <f t="shared" si="0"/>
        <v>C7-AP270PSL-622GLMG2A5A1</v>
      </c>
      <c r="C66" s="7" t="s">
        <v>459</v>
      </c>
      <c r="D66" s="7" t="s">
        <v>298</v>
      </c>
      <c r="E66" s="9" t="s">
        <v>390</v>
      </c>
      <c r="F66" s="21">
        <v>1</v>
      </c>
      <c r="G66" s="7" t="s">
        <v>295</v>
      </c>
      <c r="H66" s="7" t="s">
        <v>296</v>
      </c>
      <c r="I66" s="7" t="s">
        <v>250</v>
      </c>
      <c r="J66" s="7"/>
      <c r="K66" s="9"/>
      <c r="L66" s="16" t="s">
        <v>265</v>
      </c>
      <c r="M66" s="19"/>
      <c r="N66" s="9"/>
      <c r="O66" s="19">
        <v>1.179</v>
      </c>
      <c r="P66" s="16"/>
      <c r="Q66" s="9"/>
      <c r="R66" s="9"/>
      <c r="S66" s="9"/>
      <c r="AB66" s="33" t="s">
        <v>297</v>
      </c>
      <c r="AC66" s="1" t="str">
        <f t="shared" si="1"/>
        <v>TA</v>
      </c>
      <c r="AD66" s="1" t="s">
        <v>171</v>
      </c>
      <c r="AE66" s="1" t="str">
        <f t="shared" si="2"/>
        <v>TA-C7-AP270PSL-622GLMG2A5</v>
      </c>
      <c r="AF66" s="1" t="str">
        <f>관리자설명서!$B$15&amp;AL성적Data!AE66&amp;".pdf"</f>
        <v>http://www.lxhausys.co.kr/popup/rn/download/downloadPopup.jsp?from=alwindow&amp;uu=/upload/alwindow/data/TA-C7-AP270PSL-622GLMG2A5.pdf</v>
      </c>
    </row>
    <row r="67" spans="1:32" outlineLevel="1">
      <c r="A67" s="5" t="str">
        <f t="shared" ref="A67:A138" si="3">C67&amp;"-"&amp;D67&amp;E67&amp;F67</f>
        <v>AP250PSL-444GGGE2R5T1</v>
      </c>
      <c r="C67" s="7" t="s">
        <v>330</v>
      </c>
      <c r="D67" s="7" t="s">
        <v>451</v>
      </c>
      <c r="E67" s="9" t="s">
        <v>164</v>
      </c>
      <c r="F67" s="21">
        <v>1</v>
      </c>
      <c r="G67" s="7" t="s">
        <v>244</v>
      </c>
      <c r="H67" s="7" t="s">
        <v>166</v>
      </c>
      <c r="I67" s="7" t="s">
        <v>243</v>
      </c>
      <c r="J67" s="7"/>
      <c r="K67" s="9" t="s">
        <v>255</v>
      </c>
      <c r="L67" s="16" t="s">
        <v>111</v>
      </c>
      <c r="M67" s="19">
        <v>0.98229999999999995</v>
      </c>
      <c r="N67" s="9" t="s">
        <v>255</v>
      </c>
      <c r="O67" s="19"/>
      <c r="P67" s="16"/>
      <c r="Q67" s="9"/>
      <c r="R67" s="9"/>
      <c r="S67" s="9"/>
      <c r="AB67" s="33" t="s">
        <v>164</v>
      </c>
      <c r="AC67" s="1" t="str">
        <f t="shared" ref="AC67:AC108" si="4">IF(MID(L67,5,2)="",MID(P67,5,2),MID(L67,5,2))</f>
        <v>TW</v>
      </c>
      <c r="AD67" s="1" t="s">
        <v>165</v>
      </c>
      <c r="AE67" s="1" t="str">
        <f t="shared" ref="AE67:AE138" si="5">AC67&amp;"-"&amp;C67&amp;"-"&amp;D67</f>
        <v>TW-AP250PSL-444GGGE2R5</v>
      </c>
      <c r="AF67" s="1" t="str">
        <f>관리자설명서!$B$15&amp;AL성적Data!AE67&amp;".pdf"</f>
        <v>http://www.lxhausys.co.kr/popup/rn/download/downloadPopup.jsp?from=alwindow&amp;uu=/upload/alwindow/data/TW-AP250PSL-444GGGE2R5.pdf</v>
      </c>
    </row>
    <row r="68" spans="1:32" outlineLevel="1">
      <c r="A68" s="5" t="str">
        <f t="shared" si="3"/>
        <v>A200PLS-343FGGG2A5T5</v>
      </c>
      <c r="C68" s="7" t="s">
        <v>93</v>
      </c>
      <c r="D68" s="7" t="s">
        <v>332</v>
      </c>
      <c r="E68" s="9" t="s">
        <v>245</v>
      </c>
      <c r="F68" s="21">
        <v>5</v>
      </c>
      <c r="G68" s="7" t="s">
        <v>331</v>
      </c>
      <c r="H68" s="7" t="s">
        <v>166</v>
      </c>
      <c r="I68" s="7" t="s">
        <v>166</v>
      </c>
      <c r="J68" s="7"/>
      <c r="K68" s="9"/>
      <c r="L68" s="16"/>
      <c r="M68" s="19"/>
      <c r="N68" s="9"/>
      <c r="O68" s="19"/>
      <c r="P68" s="16" t="s">
        <v>191</v>
      </c>
      <c r="Q68" s="9"/>
      <c r="R68" s="9" t="s">
        <v>361</v>
      </c>
      <c r="S68" s="9" t="s">
        <v>365</v>
      </c>
      <c r="AB68" s="33" t="s">
        <v>245</v>
      </c>
      <c r="AC68" s="1" t="str">
        <f t="shared" si="4"/>
        <v>WA</v>
      </c>
      <c r="AD68" s="1" t="s">
        <v>437</v>
      </c>
      <c r="AE68" s="1" t="str">
        <f t="shared" si="5"/>
        <v>WA-A200PLS-343FGGG2A5</v>
      </c>
      <c r="AF68" s="1" t="str">
        <f>관리자설명서!$B$15&amp;AL성적Data!AE68&amp;".pdf"</f>
        <v>http://www.lxhausys.co.kr/popup/rn/download/downloadPopup.jsp?from=alwindow&amp;uu=/upload/alwindow/data/WA-A200PLS-343FGGG2A5.pdf</v>
      </c>
    </row>
    <row r="69" spans="1:32" outlineLevel="1">
      <c r="A69" s="5" t="str">
        <f t="shared" si="3"/>
        <v>C5-AP260PSL-642LLML2A6T1</v>
      </c>
      <c r="C69" s="7" t="s">
        <v>456</v>
      </c>
      <c r="D69" s="7" t="s">
        <v>318</v>
      </c>
      <c r="E69" s="9" t="s">
        <v>245</v>
      </c>
      <c r="F69" s="21">
        <v>1</v>
      </c>
      <c r="G69" s="7" t="s">
        <v>333</v>
      </c>
      <c r="H69" s="7" t="s">
        <v>334</v>
      </c>
      <c r="I69" s="7" t="s">
        <v>250</v>
      </c>
      <c r="J69" s="7"/>
      <c r="K69" s="9"/>
      <c r="L69" s="16"/>
      <c r="M69" s="19"/>
      <c r="N69" s="9"/>
      <c r="O69" s="19"/>
      <c r="P69" s="16" t="s">
        <v>194</v>
      </c>
      <c r="Q69" s="9"/>
      <c r="R69" s="9" t="s">
        <v>358</v>
      </c>
      <c r="S69" s="9" t="s">
        <v>365</v>
      </c>
      <c r="AB69" s="33" t="s">
        <v>245</v>
      </c>
      <c r="AC69" s="1" t="str">
        <f t="shared" si="4"/>
        <v>WA</v>
      </c>
      <c r="AD69" s="1" t="s">
        <v>437</v>
      </c>
      <c r="AE69" s="1" t="str">
        <f t="shared" si="5"/>
        <v>WA-C5-AP260PSL-642LLML2A6</v>
      </c>
      <c r="AF69" s="1" t="str">
        <f>관리자설명서!$B$15&amp;AL성적Data!AE69&amp;".pdf"</f>
        <v>http://www.lxhausys.co.kr/popup/rn/download/downloadPopup.jsp?from=alwindow&amp;uu=/upload/alwindow/data/WA-C5-AP260PSL-642LLML2A6.pdf</v>
      </c>
    </row>
    <row r="70" spans="1:32" outlineLevel="1">
      <c r="A70" s="5" t="str">
        <f t="shared" si="3"/>
        <v>A210PPS-224FFGE1R5T1</v>
      </c>
      <c r="C70" s="7" t="s">
        <v>97</v>
      </c>
      <c r="D70" s="7" t="s">
        <v>335</v>
      </c>
      <c r="E70" s="9" t="s">
        <v>237</v>
      </c>
      <c r="F70" s="21">
        <v>1</v>
      </c>
      <c r="G70" s="7" t="s">
        <v>243</v>
      </c>
      <c r="H70" s="7" t="s">
        <v>166</v>
      </c>
      <c r="I70" s="7" t="s">
        <v>166</v>
      </c>
      <c r="J70" s="7"/>
      <c r="K70" s="9"/>
      <c r="L70" s="16"/>
      <c r="M70" s="19"/>
      <c r="N70" s="9"/>
      <c r="O70" s="19"/>
      <c r="P70" s="16" t="s">
        <v>195</v>
      </c>
      <c r="Q70" s="9"/>
      <c r="R70" s="9" t="s">
        <v>358</v>
      </c>
      <c r="S70" s="9" t="s">
        <v>365</v>
      </c>
      <c r="AB70" s="33" t="s">
        <v>237</v>
      </c>
      <c r="AC70" s="1" t="str">
        <f t="shared" si="4"/>
        <v>WA</v>
      </c>
      <c r="AD70" s="1" t="s">
        <v>437</v>
      </c>
      <c r="AE70" s="1" t="str">
        <f t="shared" si="5"/>
        <v>WA-A210PPS-224FFGE1R5</v>
      </c>
      <c r="AF70" s="1" t="str">
        <f>관리자설명서!$B$15&amp;AL성적Data!AE70&amp;".pdf"</f>
        <v>http://www.lxhausys.co.kr/popup/rn/download/downloadPopup.jsp?from=alwindow&amp;uu=/upload/alwindow/data/WA-A210PPS-224FFGE1R5.pdf</v>
      </c>
    </row>
    <row r="71" spans="1:32" outlineLevel="1">
      <c r="A71" s="5" t="str">
        <f t="shared" si="3"/>
        <v>AP250SSL-444GGGE2R5T1</v>
      </c>
      <c r="C71" s="7" t="s">
        <v>458</v>
      </c>
      <c r="D71" s="7" t="s">
        <v>336</v>
      </c>
      <c r="E71" s="9" t="s">
        <v>237</v>
      </c>
      <c r="F71" s="21">
        <v>1</v>
      </c>
      <c r="G71" s="7" t="s">
        <v>244</v>
      </c>
      <c r="H71" s="7" t="s">
        <v>166</v>
      </c>
      <c r="I71" s="7" t="s">
        <v>243</v>
      </c>
      <c r="J71" s="7"/>
      <c r="K71" s="9"/>
      <c r="L71" s="16"/>
      <c r="M71" s="19"/>
      <c r="N71" s="9"/>
      <c r="O71" s="19"/>
      <c r="P71" s="16" t="s">
        <v>201</v>
      </c>
      <c r="Q71" s="9"/>
      <c r="R71" s="9" t="s">
        <v>358</v>
      </c>
      <c r="S71" s="9" t="s">
        <v>365</v>
      </c>
      <c r="AB71" s="33" t="s">
        <v>237</v>
      </c>
      <c r="AC71" s="1" t="str">
        <f t="shared" si="4"/>
        <v>WA</v>
      </c>
      <c r="AD71" s="1" t="s">
        <v>437</v>
      </c>
      <c r="AE71" s="1" t="str">
        <f t="shared" si="5"/>
        <v>WA-AP250SSL-444GGGE2R5</v>
      </c>
      <c r="AF71" s="1" t="str">
        <f>관리자설명서!$B$15&amp;AL성적Data!AE71&amp;".pdf"</f>
        <v>http://www.lxhausys.co.kr/popup/rn/download/downloadPopup.jsp?from=alwindow&amp;uu=/upload/alwindow/data/WA-AP250SSL-444GGGE2R5.pdf</v>
      </c>
    </row>
    <row r="72" spans="1:32" outlineLevel="1">
      <c r="A72" s="5" t="str">
        <f t="shared" si="3"/>
        <v>A100PTT-224FFGE1R5T3</v>
      </c>
      <c r="C72" s="7" t="s">
        <v>89</v>
      </c>
      <c r="D72" s="7" t="s">
        <v>335</v>
      </c>
      <c r="E72" s="9" t="s">
        <v>245</v>
      </c>
      <c r="F72" s="21">
        <v>3</v>
      </c>
      <c r="G72" s="7" t="s">
        <v>187</v>
      </c>
      <c r="H72" s="7"/>
      <c r="I72" s="7"/>
      <c r="J72" s="7"/>
      <c r="K72" s="9"/>
      <c r="L72" s="16"/>
      <c r="M72" s="19"/>
      <c r="N72" s="9"/>
      <c r="O72" s="19"/>
      <c r="P72" s="16" t="s">
        <v>204</v>
      </c>
      <c r="Q72" s="9" t="s">
        <v>255</v>
      </c>
      <c r="R72" s="9"/>
      <c r="S72" s="9"/>
      <c r="AB72" s="33" t="s">
        <v>259</v>
      </c>
      <c r="AC72" s="1" t="str">
        <f t="shared" si="4"/>
        <v>WA</v>
      </c>
      <c r="AD72" s="1" t="s">
        <v>448</v>
      </c>
      <c r="AE72" s="1" t="str">
        <f t="shared" si="5"/>
        <v>WA-A100PTT-224FFGE1R5</v>
      </c>
      <c r="AF72" s="1" t="str">
        <f>관리자설명서!$B$15&amp;AL성적Data!AE72&amp;".pdf"</f>
        <v>http://www.lxhausys.co.kr/popup/rn/download/downloadPopup.jsp?from=alwindow&amp;uu=/upload/alwindow/data/WA-A100PTT-224FFGE1R5.pdf</v>
      </c>
    </row>
    <row r="73" spans="1:32" outlineLevel="1">
      <c r="A73" s="5" t="str">
        <f t="shared" si="3"/>
        <v>W95PPJT-226FFME1R5T1</v>
      </c>
      <c r="C73" s="7" t="s">
        <v>274</v>
      </c>
      <c r="D73" s="7" t="s">
        <v>337</v>
      </c>
      <c r="E73" s="9" t="s">
        <v>164</v>
      </c>
      <c r="F73" s="21">
        <v>1</v>
      </c>
      <c r="G73" s="7" t="s">
        <v>236</v>
      </c>
      <c r="H73" s="7"/>
      <c r="I73" s="7"/>
      <c r="J73" s="7"/>
      <c r="K73" s="9"/>
      <c r="L73" s="16"/>
      <c r="M73" s="19"/>
      <c r="N73" s="9"/>
      <c r="O73" s="19"/>
      <c r="P73" s="16" t="s">
        <v>206</v>
      </c>
      <c r="Q73" s="9"/>
      <c r="R73" s="9" t="s">
        <v>366</v>
      </c>
      <c r="S73" s="9"/>
      <c r="AB73" s="33" t="s">
        <v>164</v>
      </c>
      <c r="AC73" s="1" t="str">
        <f t="shared" si="4"/>
        <v>WA</v>
      </c>
      <c r="AD73" s="1" t="s">
        <v>449</v>
      </c>
      <c r="AE73" s="1" t="str">
        <f t="shared" si="5"/>
        <v>WA-W95PPJT-226FFME1R5</v>
      </c>
      <c r="AF73" s="1" t="str">
        <f>관리자설명서!$B$15&amp;AL성적Data!AE73&amp;".pdf"</f>
        <v>http://www.lxhausys.co.kr/popup/rn/download/downloadPopup.jsp?from=alwindow&amp;uu=/upload/alwindow/data/WA-W95PPJT-226FFME1R5.pdf</v>
      </c>
    </row>
    <row r="74" spans="1:32" outlineLevel="1">
      <c r="A74" s="5" t="str">
        <f t="shared" si="3"/>
        <v>A128SL-466GGMG1A5A1</v>
      </c>
      <c r="C74" s="7" t="s">
        <v>272</v>
      </c>
      <c r="D74" s="7" t="s">
        <v>316</v>
      </c>
      <c r="E74" s="9" t="s">
        <v>373</v>
      </c>
      <c r="F74" s="21">
        <v>1</v>
      </c>
      <c r="G74" s="7" t="s">
        <v>313</v>
      </c>
      <c r="H74" s="7" t="s">
        <v>314</v>
      </c>
      <c r="I74" s="7"/>
      <c r="J74" s="7"/>
      <c r="K74" s="9"/>
      <c r="L74" s="16"/>
      <c r="M74" s="19"/>
      <c r="N74" s="9"/>
      <c r="O74" s="19"/>
      <c r="P74" s="16" t="s">
        <v>219</v>
      </c>
      <c r="Q74" s="9" t="s">
        <v>348</v>
      </c>
      <c r="R74" s="9" t="s">
        <v>367</v>
      </c>
      <c r="S74" s="9" t="s">
        <v>368</v>
      </c>
      <c r="AB74" s="33" t="s">
        <v>373</v>
      </c>
      <c r="AC74" s="1" t="str">
        <f t="shared" si="4"/>
        <v>WA</v>
      </c>
      <c r="AD74" s="1" t="s">
        <v>444</v>
      </c>
      <c r="AE74" s="1" t="str">
        <f>AC74&amp;"-"&amp;C74&amp;"-"&amp;D74</f>
        <v>WA-A128SL-466GGMG1A5</v>
      </c>
      <c r="AF74" s="1" t="str">
        <f>관리자설명서!$B$15&amp;AL성적Data!AE74&amp;".pdf"</f>
        <v>http://www.lxhausys.co.kr/popup/rn/download/downloadPopup.jsp?from=alwindow&amp;uu=/upload/alwindow/data/WA-A128SL-466GGMG1A5.pdf</v>
      </c>
    </row>
    <row r="75" spans="1:32" outlineLevel="1">
      <c r="A75" s="5" t="str">
        <f t="shared" si="3"/>
        <v>A128LS-422GLML1A5T1</v>
      </c>
      <c r="C75" s="7" t="s">
        <v>271</v>
      </c>
      <c r="D75" s="10" t="s">
        <v>339</v>
      </c>
      <c r="E75" s="9" t="s">
        <v>164</v>
      </c>
      <c r="F75" s="21">
        <v>1</v>
      </c>
      <c r="G75" s="7" t="s">
        <v>169</v>
      </c>
      <c r="H75" s="7" t="s">
        <v>312</v>
      </c>
      <c r="I75" s="7"/>
      <c r="J75" s="7"/>
      <c r="K75" s="9"/>
      <c r="L75" s="16"/>
      <c r="M75" s="19"/>
      <c r="N75" s="9"/>
      <c r="O75" s="19"/>
      <c r="P75" s="16" t="s">
        <v>223</v>
      </c>
      <c r="Q75" s="9" t="s">
        <v>348</v>
      </c>
      <c r="R75" s="9" t="s">
        <v>367</v>
      </c>
      <c r="S75" s="9" t="s">
        <v>368</v>
      </c>
      <c r="AB75" s="33" t="s">
        <v>164</v>
      </c>
      <c r="AC75" s="1" t="str">
        <f t="shared" si="4"/>
        <v>WA</v>
      </c>
      <c r="AD75" s="1" t="s">
        <v>444</v>
      </c>
      <c r="AE75" s="1" t="str">
        <f t="shared" si="5"/>
        <v>WA-A128LS-422GLML1A5</v>
      </c>
      <c r="AF75" s="1" t="str">
        <f>관리자설명서!$B$15&amp;AL성적Data!AE75&amp;".pdf"</f>
        <v>http://www.lxhausys.co.kr/popup/rn/download/downloadPopup.jsp?from=alwindow&amp;uu=/upload/alwindow/data/WA-A128LS-422GLML1A5.pdf</v>
      </c>
    </row>
    <row r="76" spans="1:32" outlineLevel="1">
      <c r="A76" s="5" t="str">
        <f t="shared" si="3"/>
        <v>LONCHEL-G2-FAÇADE-343FEGE2R5T1</v>
      </c>
      <c r="C76" s="7" t="s">
        <v>338</v>
      </c>
      <c r="D76" s="7" t="s">
        <v>325</v>
      </c>
      <c r="E76" s="9" t="s">
        <v>164</v>
      </c>
      <c r="F76" s="21">
        <v>1</v>
      </c>
      <c r="G76" s="7" t="s">
        <v>185</v>
      </c>
      <c r="H76" s="7"/>
      <c r="I76" s="7"/>
      <c r="J76" s="7"/>
      <c r="K76" s="9"/>
      <c r="L76" s="16"/>
      <c r="M76" s="19"/>
      <c r="N76" s="9"/>
      <c r="O76" s="19"/>
      <c r="P76" s="16" t="s">
        <v>228</v>
      </c>
      <c r="Q76" s="9"/>
      <c r="R76" s="9" t="s">
        <v>358</v>
      </c>
      <c r="S76" s="9" t="s">
        <v>369</v>
      </c>
      <c r="AB76" s="33" t="s">
        <v>164</v>
      </c>
      <c r="AC76" s="1" t="str">
        <f t="shared" si="4"/>
        <v>WA</v>
      </c>
      <c r="AD76" s="1" t="s">
        <v>446</v>
      </c>
      <c r="AE76" s="1" t="str">
        <f t="shared" si="5"/>
        <v>WA-LONCHEL-G2-FAÇADE-343FEGE2R5</v>
      </c>
      <c r="AF76" s="1" t="str">
        <f>관리자설명서!$B$15&amp;AL성적Data!AE76&amp;".pdf"</f>
        <v>http://www.lxhausys.co.kr/popup/rn/download/downloadPopup.jsp?from=alwindow&amp;uu=/upload/alwindow/data/WA-LONCHEL-G2-FAÇADE-343FEGE2R5.pdf</v>
      </c>
    </row>
    <row r="77" spans="1:32" outlineLevel="1">
      <c r="A77" s="5" t="str">
        <f t="shared" si="3"/>
        <v>C9-AP273PLS-622LLML2R5T3</v>
      </c>
      <c r="C77" s="7" t="s">
        <v>455</v>
      </c>
      <c r="D77" s="7" t="s">
        <v>342</v>
      </c>
      <c r="E77" s="9" t="s">
        <v>237</v>
      </c>
      <c r="F77" s="21">
        <v>3</v>
      </c>
      <c r="G77" s="7" t="s">
        <v>340</v>
      </c>
      <c r="H77" s="7" t="s">
        <v>341</v>
      </c>
      <c r="I77" s="7" t="s">
        <v>250</v>
      </c>
      <c r="J77" s="7"/>
      <c r="K77" s="9"/>
      <c r="L77" s="16" t="s">
        <v>179</v>
      </c>
      <c r="M77" s="19"/>
      <c r="N77" s="9"/>
      <c r="O77" s="19">
        <v>0.94899999999999995</v>
      </c>
      <c r="P77" s="16"/>
      <c r="Q77" s="9"/>
      <c r="R77" s="9"/>
      <c r="S77" s="9"/>
      <c r="AB77" s="33" t="s">
        <v>237</v>
      </c>
      <c r="AC77" s="1" t="str">
        <f t="shared" si="4"/>
        <v>TA</v>
      </c>
      <c r="AD77" s="1" t="s">
        <v>171</v>
      </c>
      <c r="AE77" s="1" t="str">
        <f t="shared" si="5"/>
        <v>TA-C9-AP273PLS-622LLML2R5</v>
      </c>
      <c r="AF77" s="1" t="str">
        <f>관리자설명서!$B$15&amp;AL성적Data!AE77&amp;".pdf"</f>
        <v>http://www.lxhausys.co.kr/popup/rn/download/downloadPopup.jsp?from=alwindow&amp;uu=/upload/alwindow/data/TA-C9-AP273PLS-622LLML2R5.pdf</v>
      </c>
    </row>
    <row r="78" spans="1:32" outlineLevel="1">
      <c r="A78" s="5" t="str">
        <f t="shared" si="3"/>
        <v>A220PSL-232FFGG1R0T1</v>
      </c>
      <c r="C78" s="7" t="s">
        <v>268</v>
      </c>
      <c r="D78" s="10" t="s">
        <v>344</v>
      </c>
      <c r="E78" s="9" t="s">
        <v>164</v>
      </c>
      <c r="F78" s="21">
        <v>1</v>
      </c>
      <c r="G78" s="7" t="s">
        <v>343</v>
      </c>
      <c r="H78" s="7"/>
      <c r="I78" s="7"/>
      <c r="J78" s="7"/>
      <c r="K78" s="9"/>
      <c r="L78" s="16" t="s">
        <v>186</v>
      </c>
      <c r="M78" s="19"/>
      <c r="N78" s="9"/>
      <c r="O78" s="19">
        <v>1.9376</v>
      </c>
      <c r="P78" s="16"/>
      <c r="Q78" s="9"/>
      <c r="R78" s="9"/>
      <c r="S78" s="9"/>
      <c r="AB78" s="33" t="s">
        <v>164</v>
      </c>
      <c r="AC78" s="1" t="str">
        <f t="shared" si="4"/>
        <v>TA</v>
      </c>
      <c r="AD78" s="1" t="s">
        <v>171</v>
      </c>
      <c r="AE78" s="1" t="str">
        <f t="shared" si="5"/>
        <v>TA-A220PSL-232FFGG1R0</v>
      </c>
      <c r="AF78" s="1" t="str">
        <f>관리자설명서!$B$15&amp;AL성적Data!AE78&amp;".pdf"</f>
        <v>http://www.lxhausys.co.kr/popup/rn/download/downloadPopup.jsp?from=alwindow&amp;uu=/upload/alwindow/data/TA-A220PSL-232FFGG1R0.pdf</v>
      </c>
    </row>
    <row r="79" spans="1:32" outlineLevel="1">
      <c r="A79" s="5" t="str">
        <f t="shared" si="3"/>
        <v>A100PDR-343FEGE2R5T4</v>
      </c>
      <c r="C79" s="7" t="s">
        <v>212</v>
      </c>
      <c r="D79" s="7" t="s">
        <v>325</v>
      </c>
      <c r="E79" s="9" t="s">
        <v>164</v>
      </c>
      <c r="F79" s="21">
        <v>4</v>
      </c>
      <c r="G79" s="7" t="s">
        <v>185</v>
      </c>
      <c r="H79" s="7"/>
      <c r="I79" s="7"/>
      <c r="J79" s="7"/>
      <c r="K79" s="9"/>
      <c r="L79" s="16" t="s">
        <v>211</v>
      </c>
      <c r="M79" s="19"/>
      <c r="N79" s="9"/>
      <c r="O79" s="19">
        <v>1.1235999999999999</v>
      </c>
      <c r="P79" s="16"/>
      <c r="Q79" s="9"/>
      <c r="R79" s="9"/>
      <c r="S79" s="9"/>
      <c r="AB79" s="33" t="s">
        <v>164</v>
      </c>
      <c r="AC79" s="1" t="str">
        <f t="shared" si="4"/>
        <v>TA</v>
      </c>
      <c r="AD79" s="1" t="s">
        <v>171</v>
      </c>
      <c r="AE79" s="1" t="str">
        <f t="shared" si="5"/>
        <v>TA-A100PDR-343FEGE2R5</v>
      </c>
      <c r="AF79" s="1" t="str">
        <f>관리자설명서!$B$15&amp;AL성적Data!AE79&amp;".pdf"</f>
        <v>http://www.lxhausys.co.kr/popup/rn/download/downloadPopup.jsp?from=alwindow&amp;uu=/upload/alwindow/data/TA-A100PDR-343FEGE2R5.pdf</v>
      </c>
    </row>
    <row r="80" spans="1:32" outlineLevel="1">
      <c r="A80" s="5" t="str">
        <f t="shared" si="3"/>
        <v>A70PTH-226FFGL1A5T1</v>
      </c>
      <c r="C80" s="7" t="s">
        <v>82</v>
      </c>
      <c r="D80" s="7" t="s">
        <v>391</v>
      </c>
      <c r="E80" s="9" t="s">
        <v>164</v>
      </c>
      <c r="F80" s="21">
        <v>1</v>
      </c>
      <c r="G80" s="7" t="s">
        <v>169</v>
      </c>
      <c r="H80" s="7"/>
      <c r="I80" s="7"/>
      <c r="J80" s="7"/>
      <c r="K80" s="9"/>
      <c r="L80" s="16" t="s">
        <v>225</v>
      </c>
      <c r="M80" s="19"/>
      <c r="N80" s="9"/>
      <c r="O80" s="19">
        <v>2.2700999999999998</v>
      </c>
      <c r="P80" s="16"/>
      <c r="Q80" s="9"/>
      <c r="R80" s="9"/>
      <c r="S80" s="9"/>
      <c r="AB80" s="33" t="s">
        <v>164</v>
      </c>
      <c r="AC80" s="1" t="str">
        <f t="shared" si="4"/>
        <v>TA</v>
      </c>
      <c r="AD80" s="1" t="s">
        <v>171</v>
      </c>
      <c r="AE80" s="1" t="str">
        <f t="shared" si="5"/>
        <v>TA-A70PTH-226FFGL1A5</v>
      </c>
      <c r="AF80" s="1" t="str">
        <f>관리자설명서!$B$15&amp;AL성적Data!AE80&amp;".pdf"</f>
        <v>http://www.lxhausys.co.kr/popup/rn/download/downloadPopup.jsp?from=alwindow&amp;uu=/upload/alwindow/data/TA-A70PTH-226FFGL1A5.pdf</v>
      </c>
    </row>
    <row r="81" spans="1:32" outlineLevel="1">
      <c r="A81" s="5" t="str">
        <f t="shared" si="3"/>
        <v>LONCHEL-LS-334FGLL2R5T1</v>
      </c>
      <c r="C81" s="7" t="s">
        <v>452</v>
      </c>
      <c r="D81" s="7" t="s">
        <v>301</v>
      </c>
      <c r="E81" s="9" t="s">
        <v>245</v>
      </c>
      <c r="F81" s="21">
        <v>1</v>
      </c>
      <c r="G81" s="7" t="s">
        <v>240</v>
      </c>
      <c r="H81" s="7" t="s">
        <v>166</v>
      </c>
      <c r="I81" s="7" t="s">
        <v>166</v>
      </c>
      <c r="J81" s="7"/>
      <c r="K81" s="9"/>
      <c r="L81" s="16"/>
      <c r="M81" s="19"/>
      <c r="N81" s="9"/>
      <c r="O81" s="19"/>
      <c r="P81" s="16" t="s">
        <v>192</v>
      </c>
      <c r="Q81" s="9"/>
      <c r="R81" s="9" t="s">
        <v>367</v>
      </c>
      <c r="S81" s="9" t="s">
        <v>352</v>
      </c>
      <c r="AB81" s="33" t="s">
        <v>245</v>
      </c>
      <c r="AC81" s="1" t="str">
        <f t="shared" si="4"/>
        <v>WA</v>
      </c>
      <c r="AD81" s="1" t="s">
        <v>446</v>
      </c>
      <c r="AE81" s="1" t="str">
        <f t="shared" si="5"/>
        <v>WA-LONCHEL-LS-334FGLL2R5</v>
      </c>
      <c r="AF81" s="1" t="str">
        <f>관리자설명서!$B$15&amp;AL성적Data!AE81&amp;".pdf"</f>
        <v>http://www.lxhausys.co.kr/popup/rn/download/downloadPopup.jsp?from=alwindow&amp;uu=/upload/alwindow/data/WA-LONCHEL-LS-334FGLL2R5.pdf</v>
      </c>
    </row>
    <row r="82" spans="1:32" outlineLevel="1">
      <c r="A82" s="5" t="str">
        <f t="shared" si="3"/>
        <v>A100PTT-343FEGE2R5T1</v>
      </c>
      <c r="C82" s="7" t="s">
        <v>89</v>
      </c>
      <c r="D82" s="7" t="s">
        <v>325</v>
      </c>
      <c r="E82" s="9" t="s">
        <v>237</v>
      </c>
      <c r="F82" s="21">
        <v>1</v>
      </c>
      <c r="G82" s="7" t="s">
        <v>345</v>
      </c>
      <c r="H82" s="7"/>
      <c r="I82" s="7"/>
      <c r="J82" s="7"/>
      <c r="K82" s="9"/>
      <c r="L82" s="16"/>
      <c r="M82" s="19"/>
      <c r="N82" s="9"/>
      <c r="O82" s="19"/>
      <c r="P82" s="16" t="s">
        <v>266</v>
      </c>
      <c r="Q82" s="9"/>
      <c r="R82" s="9" t="s">
        <v>351</v>
      </c>
      <c r="S82" s="9" t="s">
        <v>370</v>
      </c>
      <c r="AB82" s="33" t="s">
        <v>237</v>
      </c>
      <c r="AC82" s="1" t="str">
        <f t="shared" si="4"/>
        <v>WA</v>
      </c>
      <c r="AD82" s="1" t="s">
        <v>437</v>
      </c>
      <c r="AE82" s="1" t="str">
        <f t="shared" si="5"/>
        <v>WA-A100PTT-343FEGE2R5</v>
      </c>
      <c r="AF82" s="1" t="str">
        <f>관리자설명서!$B$15&amp;AL성적Data!AE82&amp;".pdf"</f>
        <v>http://www.lxhausys.co.kr/popup/rn/download/downloadPopup.jsp?from=alwindow&amp;uu=/upload/alwindow/data/WA-A100PTT-343FEGE2R5.pdf</v>
      </c>
    </row>
    <row r="83" spans="1:32" outlineLevel="1">
      <c r="A83" s="5" t="str">
        <f t="shared" si="3"/>
        <v>A210PPS-343FGEE2R5T2</v>
      </c>
      <c r="C83" s="7" t="s">
        <v>388</v>
      </c>
      <c r="D83" s="7" t="s">
        <v>346</v>
      </c>
      <c r="E83" s="9" t="s">
        <v>245</v>
      </c>
      <c r="F83" s="20">
        <v>2</v>
      </c>
      <c r="G83" s="7" t="s">
        <v>247</v>
      </c>
      <c r="H83" s="7" t="s">
        <v>166</v>
      </c>
      <c r="I83" s="7" t="s">
        <v>166</v>
      </c>
      <c r="J83" s="7"/>
      <c r="K83" s="9"/>
      <c r="L83" s="16"/>
      <c r="M83" s="19"/>
      <c r="N83" s="9"/>
      <c r="O83" s="19"/>
      <c r="P83" s="16" t="s">
        <v>196</v>
      </c>
      <c r="Q83" s="9"/>
      <c r="R83" s="9" t="s">
        <v>358</v>
      </c>
      <c r="S83" s="9" t="s">
        <v>352</v>
      </c>
      <c r="AB83" s="33" t="s">
        <v>245</v>
      </c>
      <c r="AC83" s="1" t="str">
        <f t="shared" si="4"/>
        <v>WA</v>
      </c>
      <c r="AD83" s="1" t="s">
        <v>437</v>
      </c>
      <c r="AE83" s="1" t="str">
        <f t="shared" si="5"/>
        <v>WA-A210PPS-343FGEE2R5</v>
      </c>
      <c r="AF83" s="1" t="str">
        <f>관리자설명서!$B$15&amp;AL성적Data!AE83&amp;".pdf"</f>
        <v>http://www.lxhausys.co.kr/popup/rn/download/downloadPopup.jsp?from=alwindow&amp;uu=/upload/alwindow/data/WA-A210PPS-343FGEE2R5.pdf</v>
      </c>
    </row>
    <row r="84" spans="1:32" outlineLevel="1">
      <c r="A84" s="5" t="str">
        <f t="shared" si="3"/>
        <v>A68PFD-224FFGE1R5T1</v>
      </c>
      <c r="C84" s="7" t="s">
        <v>182</v>
      </c>
      <c r="D84" s="7" t="s">
        <v>335</v>
      </c>
      <c r="E84" s="9" t="s">
        <v>237</v>
      </c>
      <c r="F84" s="21">
        <v>1</v>
      </c>
      <c r="G84" s="7" t="s">
        <v>243</v>
      </c>
      <c r="H84" s="7" t="s">
        <v>166</v>
      </c>
      <c r="I84" s="7" t="s">
        <v>166</v>
      </c>
      <c r="J84" s="7"/>
      <c r="K84" s="9"/>
      <c r="L84" s="16"/>
      <c r="M84" s="19"/>
      <c r="N84" s="9"/>
      <c r="O84" s="19"/>
      <c r="P84" s="16" t="s">
        <v>198</v>
      </c>
      <c r="Q84" s="9" t="s">
        <v>348</v>
      </c>
      <c r="R84" s="9"/>
      <c r="S84" s="9"/>
      <c r="AB84" s="33" t="s">
        <v>237</v>
      </c>
      <c r="AC84" s="1" t="str">
        <f t="shared" si="4"/>
        <v>WA</v>
      </c>
      <c r="AD84" s="1" t="s">
        <v>447</v>
      </c>
      <c r="AE84" s="1" t="str">
        <f t="shared" si="5"/>
        <v>WA-A68PFD-224FFGE1R5</v>
      </c>
      <c r="AF84" s="1" t="str">
        <f>관리자설명서!$B$15&amp;AL성적Data!AE84&amp;".pdf"</f>
        <v>http://www.lxhausys.co.kr/popup/rn/download/downloadPopup.jsp?from=alwindow&amp;uu=/upload/alwindow/data/WA-A68PFD-224FFGE1R5.pdf</v>
      </c>
    </row>
    <row r="85" spans="1:32" outlineLevel="1">
      <c r="A85" s="5" t="str">
        <f t="shared" si="3"/>
        <v>AP250PSL-444GGGE2R5T1</v>
      </c>
      <c r="C85" s="7" t="s">
        <v>330</v>
      </c>
      <c r="D85" s="7" t="s">
        <v>336</v>
      </c>
      <c r="E85" s="9" t="s">
        <v>245</v>
      </c>
      <c r="F85" s="21">
        <v>1</v>
      </c>
      <c r="G85" s="7" t="s">
        <v>244</v>
      </c>
      <c r="H85" s="7"/>
      <c r="I85" s="7" t="s">
        <v>243</v>
      </c>
      <c r="J85" s="7"/>
      <c r="K85" s="9"/>
      <c r="L85" s="16"/>
      <c r="M85" s="19"/>
      <c r="N85" s="9"/>
      <c r="O85" s="19"/>
      <c r="P85" s="16" t="s">
        <v>202</v>
      </c>
      <c r="Q85" s="9"/>
      <c r="R85" s="9" t="s">
        <v>358</v>
      </c>
      <c r="S85" s="9" t="s">
        <v>352</v>
      </c>
      <c r="AB85" s="33" t="s">
        <v>245</v>
      </c>
      <c r="AC85" s="1" t="str">
        <f t="shared" si="4"/>
        <v>WA</v>
      </c>
      <c r="AD85" s="1" t="s">
        <v>446</v>
      </c>
      <c r="AE85" s="1" t="str">
        <f t="shared" si="5"/>
        <v>WA-AP250PSL-444GGGE2R5</v>
      </c>
      <c r="AF85" s="1" t="str">
        <f>관리자설명서!$B$15&amp;AL성적Data!AE85&amp;".pdf"</f>
        <v>http://www.lxhausys.co.kr/popup/rn/download/downloadPopup.jsp?from=alwindow&amp;uu=/upload/alwindow/data/WA-AP250PSL-444GGGE2R5.pdf</v>
      </c>
    </row>
    <row r="86" spans="1:32" outlineLevel="1">
      <c r="A86" s="5" t="str">
        <f t="shared" si="3"/>
        <v>A245PLS-343FEGE2R5T4</v>
      </c>
      <c r="C86" s="7" t="s">
        <v>95</v>
      </c>
      <c r="D86" s="7" t="s">
        <v>325</v>
      </c>
      <c r="E86" s="9" t="s">
        <v>164</v>
      </c>
      <c r="F86" s="10">
        <v>4</v>
      </c>
      <c r="G86" s="7" t="s">
        <v>185</v>
      </c>
      <c r="H86" s="7"/>
      <c r="I86" s="7"/>
      <c r="J86" s="7"/>
      <c r="K86" s="9"/>
      <c r="L86" s="16"/>
      <c r="M86" s="19"/>
      <c r="N86" s="9"/>
      <c r="O86" s="19"/>
      <c r="P86" s="16" t="s">
        <v>205</v>
      </c>
      <c r="Q86" s="9" t="s">
        <v>255</v>
      </c>
      <c r="R86" s="9"/>
      <c r="S86" s="9"/>
      <c r="AB86" s="33" t="s">
        <v>164</v>
      </c>
      <c r="AC86" s="1" t="str">
        <f t="shared" si="4"/>
        <v>WA</v>
      </c>
      <c r="AD86" s="1" t="s">
        <v>448</v>
      </c>
      <c r="AE86" s="1" t="str">
        <f t="shared" si="5"/>
        <v>WA-A245PLS-343FEGE2R5</v>
      </c>
      <c r="AF86" s="1" t="str">
        <f>관리자설명서!$B$15&amp;AL성적Data!AE86&amp;".pdf"</f>
        <v>http://www.lxhausys.co.kr/popup/rn/download/downloadPopup.jsp?from=alwindow&amp;uu=/upload/alwindow/data/WA-A245PLS-343FEGE2R5.pdf</v>
      </c>
    </row>
    <row r="87" spans="1:32" outlineLevel="1">
      <c r="A87" s="5" t="str">
        <f t="shared" si="3"/>
        <v>A90PTT-224FFGG1A5A1</v>
      </c>
      <c r="C87" s="7" t="s">
        <v>267</v>
      </c>
      <c r="D87" s="7" t="s">
        <v>304</v>
      </c>
      <c r="E87" s="9" t="s">
        <v>170</v>
      </c>
      <c r="F87" s="21">
        <v>1</v>
      </c>
      <c r="G87" s="7" t="s">
        <v>174</v>
      </c>
      <c r="H87" s="7"/>
      <c r="I87" s="7"/>
      <c r="J87" s="7"/>
      <c r="K87" s="9"/>
      <c r="L87" s="16"/>
      <c r="M87" s="19"/>
      <c r="N87" s="9"/>
      <c r="O87" s="9"/>
      <c r="P87" s="16" t="s">
        <v>207</v>
      </c>
      <c r="Q87" s="9" t="s">
        <v>255</v>
      </c>
      <c r="R87" s="9" t="s">
        <v>358</v>
      </c>
      <c r="S87" s="9"/>
      <c r="AB87" s="33" t="s">
        <v>170</v>
      </c>
      <c r="AC87" s="1" t="str">
        <f t="shared" si="4"/>
        <v>WA</v>
      </c>
      <c r="AD87" s="1" t="s">
        <v>450</v>
      </c>
      <c r="AE87" s="1" t="str">
        <f t="shared" si="5"/>
        <v>WA-A90PTT-224FFGG1A5</v>
      </c>
      <c r="AF87" s="1" t="str">
        <f>관리자설명서!$B$15&amp;AL성적Data!AE87&amp;".pdf"</f>
        <v>http://www.lxhausys.co.kr/popup/rn/download/downloadPopup.jsp?from=alwindow&amp;uu=/upload/alwindow/data/WA-A90PTT-224FFGG1A5.pdf</v>
      </c>
    </row>
    <row r="88" spans="1:32" outlineLevel="1">
      <c r="A88" s="5" t="str">
        <f t="shared" si="3"/>
        <v>C7-AP270PSL-622GLMG2A5A1</v>
      </c>
      <c r="C88" s="7" t="s">
        <v>459</v>
      </c>
      <c r="D88" s="7" t="s">
        <v>298</v>
      </c>
      <c r="E88" s="9" t="s">
        <v>373</v>
      </c>
      <c r="F88" s="21">
        <v>1</v>
      </c>
      <c r="G88" s="7" t="s">
        <v>295</v>
      </c>
      <c r="H88" s="7" t="s">
        <v>296</v>
      </c>
      <c r="I88" s="7" t="s">
        <v>250</v>
      </c>
      <c r="J88" s="7"/>
      <c r="K88" s="9"/>
      <c r="L88" s="16"/>
      <c r="M88" s="19"/>
      <c r="N88" s="9"/>
      <c r="O88" s="9"/>
      <c r="P88" s="16" t="s">
        <v>220</v>
      </c>
      <c r="Q88" s="9" t="s">
        <v>255</v>
      </c>
      <c r="R88" s="9" t="s">
        <v>372</v>
      </c>
      <c r="S88" s="9" t="s">
        <v>352</v>
      </c>
      <c r="AB88" s="33" t="s">
        <v>297</v>
      </c>
      <c r="AC88" s="1" t="str">
        <f t="shared" si="4"/>
        <v>WA</v>
      </c>
      <c r="AD88" s="1" t="s">
        <v>444</v>
      </c>
      <c r="AE88" s="1" t="str">
        <f t="shared" si="5"/>
        <v>WA-C7-AP270PSL-622GLMG2A5</v>
      </c>
      <c r="AF88" s="1" t="str">
        <f>관리자설명서!$B$15&amp;AL성적Data!AE88&amp;".pdf"</f>
        <v>http://www.lxhausys.co.kr/popup/rn/download/downloadPopup.jsp?from=alwindow&amp;uu=/upload/alwindow/data/WA-C7-AP270PSL-622GLMG2A5.pdf</v>
      </c>
    </row>
    <row r="89" spans="1:32" outlineLevel="1">
      <c r="A89" s="5" t="str">
        <f t="shared" si="3"/>
        <v>S34-343FGEE2R5T1</v>
      </c>
      <c r="C89" s="7" t="s">
        <v>347</v>
      </c>
      <c r="D89" s="7" t="s">
        <v>346</v>
      </c>
      <c r="E89" s="9" t="s">
        <v>245</v>
      </c>
      <c r="F89" s="21">
        <v>1</v>
      </c>
      <c r="G89" s="7" t="s">
        <v>188</v>
      </c>
      <c r="H89" s="7"/>
      <c r="I89" s="7"/>
      <c r="J89" s="7"/>
      <c r="K89" s="9"/>
      <c r="L89" s="16"/>
      <c r="M89" s="19"/>
      <c r="N89" s="9"/>
      <c r="O89" s="9"/>
      <c r="P89" s="16" t="s">
        <v>224</v>
      </c>
      <c r="Q89" s="9"/>
      <c r="R89" s="9" t="s">
        <v>372</v>
      </c>
      <c r="S89" s="9" t="s">
        <v>364</v>
      </c>
      <c r="AB89" s="33" t="s">
        <v>326</v>
      </c>
      <c r="AC89" s="1" t="str">
        <f t="shared" si="4"/>
        <v>WA</v>
      </c>
      <c r="AD89" s="1" t="s">
        <v>437</v>
      </c>
      <c r="AE89" s="1" t="str">
        <f t="shared" si="5"/>
        <v>WA-S34-343FGEE2R5</v>
      </c>
      <c r="AF89" s="1" t="str">
        <f>관리자설명서!$B$15&amp;AL성적Data!AE89&amp;".pdf"</f>
        <v>http://www.lxhausys.co.kr/popup/rn/download/downloadPopup.jsp?from=alwindow&amp;uu=/upload/alwindow/data/WA-S34-343FGEE2R5.pdf</v>
      </c>
    </row>
    <row r="90" spans="1:32" outlineLevel="1">
      <c r="A90" s="5" t="str">
        <f t="shared" si="3"/>
        <v>LONCHEL-G2-LS-343FEGE2R5T1</v>
      </c>
      <c r="C90" s="7" t="s">
        <v>291</v>
      </c>
      <c r="D90" s="7" t="s">
        <v>325</v>
      </c>
      <c r="E90" s="9" t="s">
        <v>164</v>
      </c>
      <c r="F90" s="21">
        <v>1</v>
      </c>
      <c r="G90" s="7" t="s">
        <v>185</v>
      </c>
      <c r="H90" s="7"/>
      <c r="I90" s="7"/>
      <c r="J90" s="7"/>
      <c r="K90" s="9"/>
      <c r="L90" s="16"/>
      <c r="M90" s="19"/>
      <c r="N90" s="9"/>
      <c r="O90" s="9"/>
      <c r="P90" s="16" t="s">
        <v>229</v>
      </c>
      <c r="Q90" s="9"/>
      <c r="R90" s="9" t="s">
        <v>371</v>
      </c>
      <c r="S90" s="9" t="s">
        <v>370</v>
      </c>
      <c r="AB90" s="33" t="s">
        <v>164</v>
      </c>
      <c r="AC90" s="1" t="str">
        <f t="shared" si="4"/>
        <v>WA</v>
      </c>
      <c r="AD90" s="1" t="s">
        <v>437</v>
      </c>
      <c r="AE90" s="1" t="str">
        <f t="shared" si="5"/>
        <v>WA-LONCHEL-G2-LS-343FEGE2R5</v>
      </c>
      <c r="AF90" s="1" t="str">
        <f>관리자설명서!$B$15&amp;AL성적Data!AE90&amp;".pdf"</f>
        <v>http://www.lxhausys.co.kr/popup/rn/download/downloadPopup.jsp?from=alwindow&amp;uu=/upload/alwindow/data/WA-LONCHEL-G2-LS-343FEGE2R5.pdf</v>
      </c>
    </row>
    <row r="91" spans="1:32" outlineLevel="1">
      <c r="A91" s="5" t="str">
        <f t="shared" si="3"/>
        <v>LONCHEL-AP283PLS-444MEGE1R5T1</v>
      </c>
      <c r="B91" s="98"/>
      <c r="C91" s="7" t="s">
        <v>715</v>
      </c>
      <c r="D91" s="7" t="s">
        <v>695</v>
      </c>
      <c r="E91" s="9" t="s">
        <v>713</v>
      </c>
      <c r="F91" s="21">
        <v>1</v>
      </c>
      <c r="G91" s="7" t="s">
        <v>723</v>
      </c>
      <c r="H91" s="7" t="s">
        <v>724</v>
      </c>
      <c r="I91" s="7" t="s">
        <v>725</v>
      </c>
      <c r="J91" s="7"/>
      <c r="K91" s="9" t="s">
        <v>712</v>
      </c>
      <c r="L91" s="16" t="s">
        <v>703</v>
      </c>
      <c r="M91" s="19">
        <v>0.72</v>
      </c>
      <c r="N91" s="9" t="s">
        <v>712</v>
      </c>
      <c r="O91" s="19"/>
      <c r="P91" s="16"/>
      <c r="Q91" s="9"/>
      <c r="R91" s="9"/>
      <c r="S91" s="9"/>
      <c r="AB91" s="33" t="s">
        <v>237</v>
      </c>
      <c r="AC91" s="1" t="str">
        <f t="shared" si="4"/>
        <v>TW</v>
      </c>
      <c r="AD91" s="1" t="s">
        <v>759</v>
      </c>
      <c r="AE91" s="1" t="str">
        <f t="shared" si="5"/>
        <v>TW-LONCHEL-AP283PLS-444MEGE1R5</v>
      </c>
      <c r="AF91" s="1" t="str">
        <f>관리자설명서!$B$15&amp;AL성적Data!AE91&amp;".pdf"</f>
        <v>http://www.lxhausys.co.kr/popup/rn/download/downloadPopup.jsp?from=alwindow&amp;uu=/upload/alwindow/data/TW-LONCHEL-AP283PLS-444MEGE1R5.pdf</v>
      </c>
    </row>
    <row r="92" spans="1:32" outlineLevel="1">
      <c r="A92" s="5" t="str">
        <f t="shared" si="3"/>
        <v>LONCHEL-AP283PLS-444MEGE2R5T2</v>
      </c>
      <c r="B92" s="7"/>
      <c r="C92" s="7" t="s">
        <v>715</v>
      </c>
      <c r="D92" s="7" t="s">
        <v>696</v>
      </c>
      <c r="E92" s="9" t="s">
        <v>713</v>
      </c>
      <c r="F92" s="10">
        <v>2</v>
      </c>
      <c r="G92" s="7" t="s">
        <v>723</v>
      </c>
      <c r="H92" s="7" t="s">
        <v>724</v>
      </c>
      <c r="I92" s="7" t="s">
        <v>723</v>
      </c>
      <c r="K92" s="9" t="s">
        <v>712</v>
      </c>
      <c r="L92" s="16" t="s">
        <v>704</v>
      </c>
      <c r="M92" s="19">
        <v>0.63500000000000001</v>
      </c>
      <c r="N92" s="9" t="s">
        <v>712</v>
      </c>
      <c r="O92" s="19"/>
      <c r="P92" s="16"/>
      <c r="Q92" s="9"/>
      <c r="AB92" s="33" t="s">
        <v>237</v>
      </c>
      <c r="AC92" s="1" t="str">
        <f t="shared" si="4"/>
        <v>TW</v>
      </c>
      <c r="AD92" s="1" t="s">
        <v>759</v>
      </c>
      <c r="AE92" s="1" t="str">
        <f t="shared" si="5"/>
        <v>TW-LONCHEL-AP283PLS-444MEGE2R5</v>
      </c>
      <c r="AF92" s="1" t="str">
        <f>관리자설명서!$B$15&amp;AL성적Data!AE92&amp;".pdf"</f>
        <v>http://www.lxhausys.co.kr/popup/rn/download/downloadPopup.jsp?from=alwindow&amp;uu=/upload/alwindow/data/TW-LONCHEL-AP283PLS-444MEGE2R5.pdf</v>
      </c>
    </row>
    <row r="93" spans="1:32" outlineLevel="1">
      <c r="A93" s="5" t="str">
        <f t="shared" si="3"/>
        <v>LONCHEL-AP283PLS-444MGGE2A5T3</v>
      </c>
      <c r="B93" s="7"/>
      <c r="C93" s="7" t="s">
        <v>690</v>
      </c>
      <c r="D93" s="7" t="s">
        <v>726</v>
      </c>
      <c r="E93" s="9" t="s">
        <v>713</v>
      </c>
      <c r="F93" s="10">
        <v>3</v>
      </c>
      <c r="G93" s="7" t="s">
        <v>701</v>
      </c>
      <c r="H93" s="7" t="s">
        <v>702</v>
      </c>
      <c r="I93" s="7" t="s">
        <v>723</v>
      </c>
      <c r="K93" s="9" t="s">
        <v>712</v>
      </c>
      <c r="L93" s="16" t="s">
        <v>707</v>
      </c>
      <c r="M93" s="19">
        <v>0.95499999999999996</v>
      </c>
      <c r="N93" s="9" t="s">
        <v>712</v>
      </c>
      <c r="O93" s="19"/>
      <c r="P93" s="16"/>
      <c r="Q93" s="9"/>
      <c r="AB93" s="33" t="s">
        <v>237</v>
      </c>
      <c r="AC93" s="1" t="str">
        <f t="shared" si="4"/>
        <v>TW</v>
      </c>
      <c r="AD93" s="1" t="s">
        <v>759</v>
      </c>
      <c r="AE93" s="1" t="str">
        <f t="shared" si="5"/>
        <v>TW-LONCHEL-AP283PLS-444MGGE2A5</v>
      </c>
      <c r="AF93" s="1" t="str">
        <f>관리자설명서!$B$15&amp;AL성적Data!AE93&amp;".pdf"</f>
        <v>http://www.lxhausys.co.kr/popup/rn/download/downloadPopup.jsp?from=alwindow&amp;uu=/upload/alwindow/data/TW-LONCHEL-AP283PLS-444MGGE2A5.pdf</v>
      </c>
    </row>
    <row r="94" spans="1:32" outlineLevel="1">
      <c r="A94" s="5" t="str">
        <f t="shared" si="3"/>
        <v>LONCHEL-AP283PLS-T-644GEMG1R5T1</v>
      </c>
      <c r="B94" s="7"/>
      <c r="C94" s="7" t="s">
        <v>750</v>
      </c>
      <c r="D94" s="7" t="s">
        <v>697</v>
      </c>
      <c r="E94" s="9" t="s">
        <v>713</v>
      </c>
      <c r="F94" s="10">
        <v>1</v>
      </c>
      <c r="G94" s="7" t="s">
        <v>701</v>
      </c>
      <c r="H94" s="7" t="s">
        <v>702</v>
      </c>
      <c r="I94" s="7" t="s">
        <v>727</v>
      </c>
      <c r="K94" s="9" t="s">
        <v>712</v>
      </c>
      <c r="L94" s="16" t="s">
        <v>705</v>
      </c>
      <c r="M94" s="19">
        <v>0.78700000000000003</v>
      </c>
      <c r="N94" s="9" t="s">
        <v>712</v>
      </c>
      <c r="O94" s="19"/>
      <c r="P94" s="16"/>
      <c r="Q94" s="9"/>
      <c r="AB94" s="33" t="s">
        <v>237</v>
      </c>
      <c r="AC94" s="1" t="str">
        <f t="shared" si="4"/>
        <v>TW</v>
      </c>
      <c r="AD94" s="1" t="s">
        <v>759</v>
      </c>
      <c r="AE94" s="1" t="str">
        <f t="shared" si="5"/>
        <v>TW-LONCHEL-AP283PLS-T-644GEMG1R5</v>
      </c>
      <c r="AF94" s="1" t="str">
        <f>관리자설명서!$B$15&amp;AL성적Data!AE94&amp;".pdf"</f>
        <v>http://www.lxhausys.co.kr/popup/rn/download/downloadPopup.jsp?from=alwindow&amp;uu=/upload/alwindow/data/TW-LONCHEL-AP283PLS-T-644GEMG1R5.pdf</v>
      </c>
    </row>
    <row r="95" spans="1:32" outlineLevel="1">
      <c r="A95" s="5" t="str">
        <f t="shared" si="3"/>
        <v>LONCHEL-AP283PLS-T-644GEMG2A5T2</v>
      </c>
      <c r="B95" s="7"/>
      <c r="C95" s="7" t="s">
        <v>750</v>
      </c>
      <c r="D95" s="7" t="s">
        <v>698</v>
      </c>
      <c r="E95" s="9" t="s">
        <v>713</v>
      </c>
      <c r="F95" s="10">
        <v>2</v>
      </c>
      <c r="G95" s="7" t="s">
        <v>701</v>
      </c>
      <c r="H95" s="7" t="s">
        <v>702</v>
      </c>
      <c r="I95" s="7" t="s">
        <v>728</v>
      </c>
      <c r="K95" s="9" t="s">
        <v>712</v>
      </c>
      <c r="L95" s="16" t="s">
        <v>706</v>
      </c>
      <c r="M95" s="19">
        <v>0.92400000000000004</v>
      </c>
      <c r="N95" s="9" t="s">
        <v>712</v>
      </c>
      <c r="O95" s="19"/>
      <c r="P95" s="16"/>
      <c r="Q95" s="9"/>
      <c r="AB95" s="33" t="s">
        <v>237</v>
      </c>
      <c r="AC95" s="1" t="str">
        <f t="shared" si="4"/>
        <v>TW</v>
      </c>
      <c r="AD95" s="1" t="s">
        <v>759</v>
      </c>
      <c r="AE95" s="1" t="str">
        <f t="shared" si="5"/>
        <v>TW-LONCHEL-AP283PLS-T-644GEMG2A5</v>
      </c>
      <c r="AF95" s="1" t="str">
        <f>관리자설명서!$B$15&amp;AL성적Data!AE95&amp;".pdf"</f>
        <v>http://www.lxhausys.co.kr/popup/rn/download/downloadPopup.jsp?from=alwindow&amp;uu=/upload/alwindow/data/TW-LONCHEL-AP283PLS-T-644GEMG2A5.pdf</v>
      </c>
    </row>
    <row r="96" spans="1:32" outlineLevel="1">
      <c r="A96" s="5" t="str">
        <f t="shared" si="3"/>
        <v>LONCHEL-APA286PLS-444MGGE1R5T1</v>
      </c>
      <c r="B96" s="7"/>
      <c r="C96" s="7" t="s">
        <v>694</v>
      </c>
      <c r="D96" s="7" t="s">
        <v>699</v>
      </c>
      <c r="E96" s="9" t="s">
        <v>713</v>
      </c>
      <c r="F96" s="10">
        <v>1</v>
      </c>
      <c r="G96" s="7" t="s">
        <v>701</v>
      </c>
      <c r="H96" s="7" t="s">
        <v>702</v>
      </c>
      <c r="I96" s="7" t="s">
        <v>727</v>
      </c>
      <c r="K96" s="9" t="s">
        <v>712</v>
      </c>
      <c r="L96" s="16" t="s">
        <v>708</v>
      </c>
      <c r="M96" s="19">
        <v>0.80800000000000005</v>
      </c>
      <c r="N96" s="9" t="s">
        <v>712</v>
      </c>
      <c r="O96" s="19"/>
      <c r="P96" s="16"/>
      <c r="Q96" s="9"/>
      <c r="AB96" s="33" t="s">
        <v>237</v>
      </c>
      <c r="AC96" s="1" t="str">
        <f t="shared" si="4"/>
        <v>TW</v>
      </c>
      <c r="AD96" s="1" t="s">
        <v>759</v>
      </c>
      <c r="AE96" s="1" t="str">
        <f t="shared" si="5"/>
        <v>TW-LONCHEL-APA286PLS-444MGGE1R5</v>
      </c>
      <c r="AF96" s="1" t="str">
        <f>관리자설명서!$B$15&amp;AL성적Data!AE96&amp;".pdf"</f>
        <v>http://www.lxhausys.co.kr/popup/rn/download/downloadPopup.jsp?from=alwindow&amp;uu=/upload/alwindow/data/TW-LONCHEL-APA286PLS-444MGGE1R5.pdf</v>
      </c>
    </row>
    <row r="97" spans="1:32" outlineLevel="1">
      <c r="A97" s="5" t="str">
        <f t="shared" si="3"/>
        <v>LONCHEL-APA286PLS-444MGGE2A5T2</v>
      </c>
      <c r="B97" s="7"/>
      <c r="C97" s="7" t="s">
        <v>694</v>
      </c>
      <c r="D97" s="7" t="s">
        <v>700</v>
      </c>
      <c r="E97" s="9" t="s">
        <v>713</v>
      </c>
      <c r="F97" s="10">
        <v>2</v>
      </c>
      <c r="G97" s="7" t="s">
        <v>701</v>
      </c>
      <c r="H97" s="7" t="s">
        <v>702</v>
      </c>
      <c r="I97" s="7" t="s">
        <v>728</v>
      </c>
      <c r="K97" s="9" t="s">
        <v>712</v>
      </c>
      <c r="L97" s="16" t="s">
        <v>709</v>
      </c>
      <c r="M97" s="19">
        <v>0.96799999999999997</v>
      </c>
      <c r="N97" s="9" t="s">
        <v>712</v>
      </c>
      <c r="O97" s="19"/>
      <c r="P97" s="16"/>
      <c r="Q97" s="9"/>
      <c r="AB97" s="33" t="s">
        <v>237</v>
      </c>
      <c r="AC97" s="1" t="str">
        <f t="shared" si="4"/>
        <v>TW</v>
      </c>
      <c r="AD97" s="1" t="s">
        <v>759</v>
      </c>
      <c r="AE97" s="1" t="str">
        <f t="shared" si="5"/>
        <v>TW-LONCHEL-APA286PLS-444MGGE2A5</v>
      </c>
      <c r="AF97" s="1" t="str">
        <f>관리자설명서!$B$15&amp;AL성적Data!AE97&amp;".pdf"</f>
        <v>http://www.lxhausys.co.kr/popup/rn/download/downloadPopup.jsp?from=alwindow&amp;uu=/upload/alwindow/data/TW-LONCHEL-APA286PLS-444MGGE2A5.pdf</v>
      </c>
    </row>
    <row r="98" spans="1:32" outlineLevel="1">
      <c r="A98" s="5" t="str">
        <f t="shared" si="3"/>
        <v>LONCHEL-APA286PLS-T-644GEMG1R5T1</v>
      </c>
      <c r="B98" s="7"/>
      <c r="C98" s="7" t="s">
        <v>751</v>
      </c>
      <c r="D98" s="7" t="s">
        <v>697</v>
      </c>
      <c r="E98" s="9" t="s">
        <v>713</v>
      </c>
      <c r="F98" s="10">
        <v>1</v>
      </c>
      <c r="G98" s="7" t="s">
        <v>701</v>
      </c>
      <c r="H98" s="7" t="s">
        <v>702</v>
      </c>
      <c r="I98" s="7" t="s">
        <v>727</v>
      </c>
      <c r="K98" s="9" t="s">
        <v>712</v>
      </c>
      <c r="L98" s="16" t="s">
        <v>710</v>
      </c>
      <c r="M98" s="19">
        <v>0.78200000000000003</v>
      </c>
      <c r="N98" s="9" t="s">
        <v>712</v>
      </c>
      <c r="O98" s="19"/>
      <c r="P98" s="16"/>
      <c r="Q98" s="9"/>
      <c r="AB98" s="33" t="s">
        <v>237</v>
      </c>
      <c r="AC98" s="1" t="str">
        <f t="shared" si="4"/>
        <v>TW</v>
      </c>
      <c r="AD98" s="1" t="s">
        <v>759</v>
      </c>
      <c r="AE98" s="1" t="str">
        <f t="shared" si="5"/>
        <v>TW-LONCHEL-APA286PLS-T-644GEMG1R5</v>
      </c>
      <c r="AF98" s="1" t="str">
        <f>관리자설명서!$B$15&amp;AL성적Data!AE98&amp;".pdf"</f>
        <v>http://www.lxhausys.co.kr/popup/rn/download/downloadPopup.jsp?from=alwindow&amp;uu=/upload/alwindow/data/TW-LONCHEL-APA286PLS-T-644GEMG1R5.pdf</v>
      </c>
    </row>
    <row r="99" spans="1:32" outlineLevel="1">
      <c r="A99" s="5" t="str">
        <f t="shared" si="3"/>
        <v>LONCHEL-APA286PLS-T-644GEMG2A5T2</v>
      </c>
      <c r="B99" s="7"/>
      <c r="C99" s="7" t="s">
        <v>751</v>
      </c>
      <c r="D99" s="7" t="s">
        <v>698</v>
      </c>
      <c r="E99" s="9" t="s">
        <v>713</v>
      </c>
      <c r="F99" s="10">
        <v>2</v>
      </c>
      <c r="G99" s="7" t="s">
        <v>701</v>
      </c>
      <c r="H99" s="7" t="s">
        <v>702</v>
      </c>
      <c r="I99" s="7" t="s">
        <v>728</v>
      </c>
      <c r="K99" s="9" t="s">
        <v>712</v>
      </c>
      <c r="L99" s="16" t="s">
        <v>711</v>
      </c>
      <c r="M99" s="19">
        <v>0.92300000000000004</v>
      </c>
      <c r="N99" s="9" t="s">
        <v>712</v>
      </c>
      <c r="O99" s="19"/>
      <c r="P99" s="16"/>
      <c r="Q99" s="9"/>
      <c r="AB99" s="33" t="s">
        <v>237</v>
      </c>
      <c r="AC99" s="1" t="str">
        <f t="shared" si="4"/>
        <v>TW</v>
      </c>
      <c r="AD99" s="1" t="s">
        <v>759</v>
      </c>
      <c r="AE99" s="1" t="str">
        <f t="shared" si="5"/>
        <v>TW-LONCHEL-APA286PLS-T-644GEMG2A5</v>
      </c>
      <c r="AF99" s="1" t="str">
        <f>관리자설명서!$B$15&amp;AL성적Data!AE99&amp;".pdf"</f>
        <v>http://www.lxhausys.co.kr/popup/rn/download/downloadPopup.jsp?from=alwindow&amp;uu=/upload/alwindow/data/TW-LONCHEL-APA286PLS-T-644GEMG2A5.pdf</v>
      </c>
    </row>
    <row r="100" spans="1:32" outlineLevel="1">
      <c r="A100" s="5" t="str">
        <f t="shared" si="3"/>
        <v>LONCHEL-AP270PSL-444MEGE2A5T1</v>
      </c>
      <c r="B100" s="7"/>
      <c r="C100" s="7" t="s">
        <v>692</v>
      </c>
      <c r="D100" s="7" t="s">
        <v>740</v>
      </c>
      <c r="E100" s="9" t="s">
        <v>717</v>
      </c>
      <c r="F100" s="10">
        <v>1</v>
      </c>
      <c r="G100" s="7" t="s">
        <v>728</v>
      </c>
      <c r="H100" s="7" t="s">
        <v>730</v>
      </c>
      <c r="I100" s="7" t="s">
        <v>729</v>
      </c>
      <c r="K100" s="9" t="s">
        <v>712</v>
      </c>
      <c r="L100" s="16" t="s">
        <v>720</v>
      </c>
      <c r="M100" s="19">
        <v>0.85799999999999998</v>
      </c>
      <c r="N100" s="9" t="s">
        <v>712</v>
      </c>
      <c r="O100" s="19"/>
      <c r="P100" s="16"/>
      <c r="Q100" s="9"/>
      <c r="AB100" s="33" t="s">
        <v>237</v>
      </c>
      <c r="AC100" s="1" t="s">
        <v>760</v>
      </c>
      <c r="AD100" s="1" t="s">
        <v>759</v>
      </c>
      <c r="AE100" s="1" t="str">
        <f t="shared" si="5"/>
        <v>TW-LONCHEL-AP270PSL-444MEGE2A5</v>
      </c>
      <c r="AF100" s="1" t="str">
        <f>관리자설명서!$B$15&amp;AL성적Data!AE100&amp;".pdf"</f>
        <v>http://www.lxhausys.co.kr/popup/rn/download/downloadPopup.jsp?from=alwindow&amp;uu=/upload/alwindow/data/TW-LONCHEL-AP270PSL-444MEGE2A5.pdf</v>
      </c>
    </row>
    <row r="101" spans="1:32" outlineLevel="1">
      <c r="A101" s="5" t="str">
        <f t="shared" si="3"/>
        <v>LONCHEL-AP270PSL-T-644MGEME2A5T1</v>
      </c>
      <c r="B101" s="7"/>
      <c r="C101" s="7" t="s">
        <v>753</v>
      </c>
      <c r="D101" s="7" t="s">
        <v>756</v>
      </c>
      <c r="E101" s="9" t="s">
        <v>717</v>
      </c>
      <c r="F101" s="10">
        <v>1</v>
      </c>
      <c r="G101" s="7" t="s">
        <v>729</v>
      </c>
      <c r="H101" s="7" t="s">
        <v>730</v>
      </c>
      <c r="I101" s="7" t="s">
        <v>734</v>
      </c>
      <c r="K101" s="9" t="s">
        <v>712</v>
      </c>
      <c r="L101" s="16" t="s">
        <v>716</v>
      </c>
      <c r="M101" s="19">
        <v>0.84699999999999998</v>
      </c>
      <c r="N101" s="9" t="s">
        <v>712</v>
      </c>
      <c r="O101" s="19"/>
      <c r="P101" s="16"/>
      <c r="Q101" s="9"/>
      <c r="AB101" s="33" t="s">
        <v>237</v>
      </c>
      <c r="AC101" s="1" t="s">
        <v>766</v>
      </c>
      <c r="AD101" s="1" t="s">
        <v>759</v>
      </c>
      <c r="AE101" s="1" t="str">
        <f t="shared" si="5"/>
        <v>TW-LONCHEL-AP270PSL-T-644MGEME2A5</v>
      </c>
      <c r="AF101" s="1" t="str">
        <f>관리자설명서!$B$15&amp;AL성적Data!AE101&amp;".pdf"</f>
        <v>http://www.lxhausys.co.kr/popup/rn/download/downloadPopup.jsp?from=alwindow&amp;uu=/upload/alwindow/data/TW-LONCHEL-AP270PSL-T-644MGEME2A5.pdf</v>
      </c>
    </row>
    <row r="102" spans="1:32" outlineLevel="1">
      <c r="A102" s="5" t="str">
        <f t="shared" si="3"/>
        <v>LONCHEL-AP283PLS-422MGGE2A5T4</v>
      </c>
      <c r="B102" s="7"/>
      <c r="C102" s="7" t="s">
        <v>690</v>
      </c>
      <c r="D102" s="7" t="s">
        <v>738</v>
      </c>
      <c r="E102" s="9" t="s">
        <v>717</v>
      </c>
      <c r="F102" s="10">
        <v>4</v>
      </c>
      <c r="G102" s="7" t="s">
        <v>718</v>
      </c>
      <c r="H102" s="7" t="s">
        <v>702</v>
      </c>
      <c r="I102" s="7" t="s">
        <v>757</v>
      </c>
      <c r="K102" s="9" t="s">
        <v>255</v>
      </c>
      <c r="L102" s="16" t="s">
        <v>719</v>
      </c>
      <c r="M102" s="19">
        <v>0.999</v>
      </c>
      <c r="N102" s="9" t="s">
        <v>712</v>
      </c>
      <c r="O102" s="19"/>
      <c r="P102" s="16"/>
      <c r="Q102" s="9"/>
      <c r="AB102" s="33" t="s">
        <v>237</v>
      </c>
      <c r="AC102" s="1" t="s">
        <v>767</v>
      </c>
      <c r="AD102" s="1" t="s">
        <v>759</v>
      </c>
      <c r="AE102" s="1" t="str">
        <f t="shared" si="5"/>
        <v>TW-LONCHEL-AP283PLS-422MGGE2A5</v>
      </c>
      <c r="AF102" s="1" t="str">
        <f>관리자설명서!$B$15&amp;AL성적Data!AE102&amp;".pdf"</f>
        <v>http://www.lxhausys.co.kr/popup/rn/download/downloadPopup.jsp?from=alwindow&amp;uu=/upload/alwindow/data/TW-LONCHEL-AP283PLS-422MGGE2A5.pdf</v>
      </c>
    </row>
    <row r="103" spans="1:32" outlineLevel="1">
      <c r="A103" s="88" t="str">
        <f t="shared" si="3"/>
        <v>LONCHEL-AP283PLS-444GEGE1R5A2</v>
      </c>
      <c r="B103" s="90"/>
      <c r="C103" s="90" t="s">
        <v>715</v>
      </c>
      <c r="D103" s="90" t="s">
        <v>739</v>
      </c>
      <c r="E103" s="91" t="s">
        <v>670</v>
      </c>
      <c r="F103" s="100">
        <v>2</v>
      </c>
      <c r="G103" s="90" t="s">
        <v>723</v>
      </c>
      <c r="H103" s="90" t="s">
        <v>724</v>
      </c>
      <c r="I103" s="90" t="s">
        <v>729</v>
      </c>
      <c r="J103" s="89"/>
      <c r="K103" s="92"/>
      <c r="L103" s="93"/>
      <c r="M103" s="91"/>
      <c r="N103" s="92"/>
      <c r="O103" s="94"/>
      <c r="P103" s="93"/>
      <c r="Q103" s="91"/>
      <c r="R103" s="92"/>
      <c r="S103" s="92"/>
      <c r="T103" s="95"/>
      <c r="U103" s="89"/>
      <c r="V103" s="93" t="s">
        <v>721</v>
      </c>
      <c r="W103" s="96" t="s">
        <v>722</v>
      </c>
      <c r="X103" s="95"/>
      <c r="Y103" s="89"/>
      <c r="Z103" s="95"/>
      <c r="AA103" s="97"/>
      <c r="AB103" s="88" t="s">
        <v>758</v>
      </c>
      <c r="AC103" s="101" t="s">
        <v>791</v>
      </c>
      <c r="AD103" s="1" t="s">
        <v>789</v>
      </c>
      <c r="AE103" s="1" t="str">
        <f t="shared" si="5"/>
        <v>DA2-LONCHEL-AP283PLS-444GEGE1R5</v>
      </c>
      <c r="AF103" s="1" t="str">
        <f>관리자설명서!$B$15&amp;AL성적Data!AE103&amp;".pdf"</f>
        <v>http://www.lxhausys.co.kr/popup/rn/download/downloadPopup.jsp?from=alwindow&amp;uu=/upload/alwindow/data/DA2-LONCHEL-AP283PLS-444GEGE1R5.pdf</v>
      </c>
    </row>
    <row r="104" spans="1:32" outlineLevel="1">
      <c r="A104" s="5" t="str">
        <f t="shared" si="3"/>
        <v>LONCHEL-AP283PLS-444MEGE1R5T1</v>
      </c>
      <c r="B104" s="98"/>
      <c r="C104" s="7" t="s">
        <v>690</v>
      </c>
      <c r="D104" s="7" t="s">
        <v>695</v>
      </c>
      <c r="E104" s="6" t="s">
        <v>713</v>
      </c>
      <c r="F104" s="10">
        <v>1</v>
      </c>
      <c r="G104" s="7" t="s">
        <v>727</v>
      </c>
      <c r="H104" s="7" t="s">
        <v>731</v>
      </c>
      <c r="I104" s="7" t="s">
        <v>728</v>
      </c>
      <c r="L104" s="99"/>
      <c r="P104" s="99" t="s">
        <v>741</v>
      </c>
      <c r="R104" s="18" t="s">
        <v>349</v>
      </c>
      <c r="S104" s="18" t="s">
        <v>748</v>
      </c>
      <c r="AC104" s="1" t="str">
        <f t="shared" si="4"/>
        <v>WA</v>
      </c>
      <c r="AD104" s="1" t="s">
        <v>762</v>
      </c>
      <c r="AE104" s="1" t="str">
        <f t="shared" si="5"/>
        <v>WA-LONCHEL-AP283PLS-444MEGE1R5</v>
      </c>
      <c r="AF104" s="1" t="str">
        <f>관리자설명서!$B$15&amp;AL성적Data!AE104&amp;".pdf"</f>
        <v>http://www.lxhausys.co.kr/popup/rn/download/downloadPopup.jsp?from=alwindow&amp;uu=/upload/alwindow/data/WA-LONCHEL-AP283PLS-444MEGE1R5.pdf</v>
      </c>
    </row>
    <row r="105" spans="1:32" outlineLevel="1">
      <c r="A105" s="5" t="str">
        <f t="shared" si="3"/>
        <v>LONCHEL-AP283PLS-444MEGE2R5T2</v>
      </c>
      <c r="B105" s="7"/>
      <c r="C105" s="7" t="s">
        <v>690</v>
      </c>
      <c r="D105" s="7" t="s">
        <v>735</v>
      </c>
      <c r="E105" s="6" t="s">
        <v>713</v>
      </c>
      <c r="F105" s="10">
        <v>2</v>
      </c>
      <c r="G105" s="7" t="s">
        <v>727</v>
      </c>
      <c r="H105" s="7" t="s">
        <v>731</v>
      </c>
      <c r="I105" s="7" t="s">
        <v>732</v>
      </c>
      <c r="L105" s="16"/>
      <c r="P105" s="16" t="s">
        <v>742</v>
      </c>
      <c r="R105" s="18" t="s">
        <v>749</v>
      </c>
      <c r="S105" s="18" t="s">
        <v>350</v>
      </c>
      <c r="AC105" s="1" t="str">
        <f t="shared" si="4"/>
        <v>WA</v>
      </c>
      <c r="AD105" s="1" t="s">
        <v>763</v>
      </c>
      <c r="AE105" s="1" t="str">
        <f t="shared" si="5"/>
        <v>WA-LONCHEL-AP283PLS-444MEGE2R5</v>
      </c>
      <c r="AF105" s="1" t="str">
        <f>관리자설명서!$B$15&amp;AL성적Data!AE105&amp;".pdf"</f>
        <v>http://www.lxhausys.co.kr/popup/rn/download/downloadPopup.jsp?from=alwindow&amp;uu=/upload/alwindow/data/WA-LONCHEL-AP283PLS-444MEGE2R5.pdf</v>
      </c>
    </row>
    <row r="106" spans="1:32" outlineLevel="1">
      <c r="A106" s="5" t="str">
        <f t="shared" si="3"/>
        <v>LONCHEL-AP283PLS-T-644GGMG2A5T2</v>
      </c>
      <c r="B106" s="7"/>
      <c r="C106" s="7" t="s">
        <v>750</v>
      </c>
      <c r="D106" s="7" t="s">
        <v>736</v>
      </c>
      <c r="E106" s="6" t="s">
        <v>713</v>
      </c>
      <c r="F106" s="10">
        <v>2</v>
      </c>
      <c r="G106" s="7" t="s">
        <v>701</v>
      </c>
      <c r="H106" s="7" t="s">
        <v>702</v>
      </c>
      <c r="I106" s="7" t="s">
        <v>701</v>
      </c>
      <c r="L106" s="16"/>
      <c r="P106" s="16" t="s">
        <v>743</v>
      </c>
      <c r="R106" s="18" t="s">
        <v>749</v>
      </c>
      <c r="S106" s="18" t="s">
        <v>350</v>
      </c>
      <c r="AC106" s="1" t="str">
        <f t="shared" si="4"/>
        <v>WA</v>
      </c>
      <c r="AD106" s="1" t="s">
        <v>763</v>
      </c>
      <c r="AE106" s="1" t="str">
        <f t="shared" si="5"/>
        <v>WA-LONCHEL-AP283PLS-T-644GGMG2A5</v>
      </c>
      <c r="AF106" s="1" t="str">
        <f>관리자설명서!$B$15&amp;AL성적Data!AE106&amp;".pdf"</f>
        <v>http://www.lxhausys.co.kr/popup/rn/download/downloadPopup.jsp?from=alwindow&amp;uu=/upload/alwindow/data/WA-LONCHEL-AP283PLS-T-644GGMG2A5.pdf</v>
      </c>
    </row>
    <row r="107" spans="1:32" outlineLevel="1">
      <c r="A107" s="5" t="str">
        <f t="shared" si="3"/>
        <v>LONCHEL-APA286PLS-444MGGG2A5T2</v>
      </c>
      <c r="B107" s="7"/>
      <c r="C107" s="7" t="s">
        <v>693</v>
      </c>
      <c r="D107" s="7" t="s">
        <v>737</v>
      </c>
      <c r="E107" s="6" t="s">
        <v>713</v>
      </c>
      <c r="F107" s="10">
        <v>2</v>
      </c>
      <c r="G107" s="7" t="s">
        <v>701</v>
      </c>
      <c r="H107" s="7" t="s">
        <v>702</v>
      </c>
      <c r="I107" s="7" t="s">
        <v>701</v>
      </c>
      <c r="L107" s="16"/>
      <c r="P107" s="16" t="s">
        <v>744</v>
      </c>
      <c r="R107" s="18" t="s">
        <v>749</v>
      </c>
      <c r="S107" s="18" t="s">
        <v>350</v>
      </c>
      <c r="AC107" s="1" t="str">
        <f t="shared" si="4"/>
        <v>WA</v>
      </c>
      <c r="AD107" s="1" t="s">
        <v>761</v>
      </c>
      <c r="AE107" s="1" t="str">
        <f t="shared" si="5"/>
        <v>WA-LONCHEL-APA286PLS-444MGGG2A5</v>
      </c>
      <c r="AF107" s="1" t="str">
        <f>관리자설명서!$B$15&amp;AL성적Data!AE107&amp;".pdf"</f>
        <v>http://www.lxhausys.co.kr/popup/rn/download/downloadPopup.jsp?from=alwindow&amp;uu=/upload/alwindow/data/WA-LONCHEL-APA286PLS-444MGGG2A5.pdf</v>
      </c>
    </row>
    <row r="108" spans="1:32" outlineLevel="1">
      <c r="A108" s="5" t="str">
        <f t="shared" si="3"/>
        <v>LONCHEL-APA286PLS-T-644GGMG2A5T3</v>
      </c>
      <c r="B108" s="7"/>
      <c r="C108" s="7" t="s">
        <v>751</v>
      </c>
      <c r="D108" s="7" t="s">
        <v>736</v>
      </c>
      <c r="E108" s="6" t="s">
        <v>713</v>
      </c>
      <c r="F108" s="10">
        <v>3</v>
      </c>
      <c r="G108" s="7" t="s">
        <v>701</v>
      </c>
      <c r="H108" s="7" t="s">
        <v>702</v>
      </c>
      <c r="I108" s="7" t="s">
        <v>701</v>
      </c>
      <c r="L108" s="16"/>
      <c r="P108" s="16" t="s">
        <v>745</v>
      </c>
      <c r="R108" s="18" t="s">
        <v>749</v>
      </c>
      <c r="S108" s="18" t="s">
        <v>350</v>
      </c>
      <c r="AC108" s="1" t="str">
        <f t="shared" si="4"/>
        <v>WA</v>
      </c>
      <c r="AD108" s="1" t="s">
        <v>761</v>
      </c>
      <c r="AE108" s="1" t="str">
        <f t="shared" si="5"/>
        <v>WA-LONCHEL-APA286PLS-T-644GGMG2A5</v>
      </c>
      <c r="AF108" s="1" t="str">
        <f>관리자설명서!$B$15&amp;AL성적Data!AE108&amp;".pdf"</f>
        <v>http://www.lxhausys.co.kr/popup/rn/download/downloadPopup.jsp?from=alwindow&amp;uu=/upload/alwindow/data/WA-LONCHEL-APA286PLS-T-644GGMG2A5.pdf</v>
      </c>
    </row>
    <row r="109" spans="1:32" outlineLevel="1">
      <c r="A109" s="5" t="str">
        <f t="shared" si="3"/>
        <v>LONCHEL-AP270PSL-444MEGE2A5T1</v>
      </c>
      <c r="B109" s="7"/>
      <c r="C109" s="7" t="s">
        <v>692</v>
      </c>
      <c r="D109" s="7" t="s">
        <v>740</v>
      </c>
      <c r="E109" s="6" t="s">
        <v>713</v>
      </c>
      <c r="F109" s="10">
        <v>1</v>
      </c>
      <c r="G109" s="7" t="s">
        <v>728</v>
      </c>
      <c r="H109" s="7" t="s">
        <v>733</v>
      </c>
      <c r="I109" s="7" t="s">
        <v>734</v>
      </c>
      <c r="L109" s="16"/>
      <c r="P109" s="16" t="s">
        <v>746</v>
      </c>
      <c r="R109" s="18" t="s">
        <v>749</v>
      </c>
      <c r="S109" s="18" t="s">
        <v>350</v>
      </c>
      <c r="AC109" s="1" t="s">
        <v>764</v>
      </c>
      <c r="AD109" s="1" t="s">
        <v>761</v>
      </c>
      <c r="AE109" s="1" t="str">
        <f t="shared" si="5"/>
        <v>WA-LONCHEL-AP270PSL-444MEGE2A5</v>
      </c>
      <c r="AF109" s="1" t="str">
        <f>관리자설명서!$B$15&amp;AL성적Data!AE109&amp;".pdf"</f>
        <v>http://www.lxhausys.co.kr/popup/rn/download/downloadPopup.jsp?from=alwindow&amp;uu=/upload/alwindow/data/WA-LONCHEL-AP270PSL-444MEGE2A5.pdf</v>
      </c>
    </row>
    <row r="110" spans="1:32" outlineLevel="1">
      <c r="A110" s="5" t="str">
        <f t="shared" si="3"/>
        <v>LONCHEL-AP270PSL-T-644GEME2A5T1</v>
      </c>
      <c r="B110" s="7"/>
      <c r="C110" s="7" t="s">
        <v>755</v>
      </c>
      <c r="D110" s="7" t="s">
        <v>754</v>
      </c>
      <c r="E110" s="6" t="s">
        <v>713</v>
      </c>
      <c r="F110" s="10">
        <v>1</v>
      </c>
      <c r="G110" s="7" t="s">
        <v>734</v>
      </c>
      <c r="H110" s="7" t="s">
        <v>733</v>
      </c>
      <c r="I110" s="7" t="s">
        <v>734</v>
      </c>
      <c r="L110" s="16"/>
      <c r="P110" s="16" t="s">
        <v>747</v>
      </c>
      <c r="R110" s="18" t="s">
        <v>749</v>
      </c>
      <c r="S110" s="18" t="s">
        <v>350</v>
      </c>
      <c r="AC110" s="1" t="s">
        <v>765</v>
      </c>
      <c r="AD110" s="1" t="s">
        <v>761</v>
      </c>
      <c r="AE110" s="1" t="str">
        <f t="shared" si="5"/>
        <v>WA-LONCHEL-AP270PSL-T-644GEME2A5</v>
      </c>
      <c r="AF110" s="1" t="str">
        <f>관리자설명서!$B$15&amp;AL성적Data!AE110&amp;".pdf"</f>
        <v>http://www.lxhausys.co.kr/popup/rn/download/downloadPopup.jsp?from=alwindow&amp;uu=/upload/alwindow/data/WA-LONCHEL-AP270PSL-T-644GEME2A5.pdf</v>
      </c>
    </row>
    <row r="111" spans="1:32" outlineLevel="1">
      <c r="A111" s="5" t="str">
        <f>C111&amp;"-"&amp;D111&amp;E111&amp;F111</f>
        <v>E9-ADR80-347FGEE2R5T1</v>
      </c>
      <c r="B111" s="7"/>
      <c r="C111" s="7" t="s">
        <v>912</v>
      </c>
      <c r="D111" s="7" t="s">
        <v>793</v>
      </c>
      <c r="E111" s="6" t="s">
        <v>794</v>
      </c>
      <c r="F111" s="10">
        <v>1</v>
      </c>
      <c r="G111" s="7" t="s">
        <v>795</v>
      </c>
      <c r="H111" s="7"/>
      <c r="I111" s="7"/>
      <c r="K111" s="18" t="s">
        <v>796</v>
      </c>
      <c r="L111" s="16" t="s">
        <v>797</v>
      </c>
      <c r="M111" s="19">
        <v>1.01</v>
      </c>
      <c r="N111" s="9" t="s">
        <v>798</v>
      </c>
      <c r="P111" s="16"/>
      <c r="AB111" s="5" t="s">
        <v>794</v>
      </c>
      <c r="AC111" s="1" t="s">
        <v>799</v>
      </c>
      <c r="AD111" s="1" t="s">
        <v>799</v>
      </c>
      <c r="AE111" s="1" t="str">
        <f t="shared" si="5"/>
        <v>TW-E9-ADR80-347FGEE2R5</v>
      </c>
      <c r="AF111" s="1" t="str">
        <f>관리자설명서!$B$15&amp;AL성적Data!AE111&amp;".pdf"</f>
        <v>http://www.lxhausys.co.kr/popup/rn/download/downloadPopup.jsp?from=alwindow&amp;uu=/upload/alwindow/data/TW-E9-ADR80-347FGEE2R5.pdf</v>
      </c>
    </row>
    <row r="112" spans="1:32" outlineLevel="1">
      <c r="A112" s="5" t="str">
        <f t="shared" si="3"/>
        <v>E9-ADR80-343FLGL2R5T2</v>
      </c>
      <c r="B112" s="7"/>
      <c r="C112" s="7" t="s">
        <v>912</v>
      </c>
      <c r="D112" s="7" t="s">
        <v>800</v>
      </c>
      <c r="E112" s="6" t="s">
        <v>794</v>
      </c>
      <c r="F112" s="10">
        <v>2</v>
      </c>
      <c r="G112" s="7" t="s">
        <v>801</v>
      </c>
      <c r="H112" s="7"/>
      <c r="I112" s="7"/>
      <c r="K112" s="18" t="s">
        <v>796</v>
      </c>
      <c r="L112" s="16" t="s">
        <v>802</v>
      </c>
      <c r="M112" s="19">
        <v>1.1419999999999999</v>
      </c>
      <c r="N112" s="9" t="s">
        <v>798</v>
      </c>
      <c r="P112" s="16"/>
      <c r="AB112" s="5" t="s">
        <v>794</v>
      </c>
      <c r="AC112" s="1" t="s">
        <v>799</v>
      </c>
      <c r="AD112" s="1" t="s">
        <v>799</v>
      </c>
      <c r="AE112" s="1" t="str">
        <f t="shared" si="5"/>
        <v>TW-E9-ADR80-343FLGL2R5</v>
      </c>
      <c r="AF112" s="1" t="str">
        <f>관리자설명서!$B$15&amp;AL성적Data!AE112&amp;".pdf"</f>
        <v>http://www.lxhausys.co.kr/popup/rn/download/downloadPopup.jsp?from=alwindow&amp;uu=/upload/alwindow/data/TW-E9-ADR80-343FLGL2R5.pdf</v>
      </c>
    </row>
    <row r="113" spans="1:32" s="147" customFormat="1" outlineLevel="1">
      <c r="A113" s="142" t="str">
        <f>C113&amp;"-"&amp;D113&amp;E113&amp;F113</f>
        <v>E9-ADR80-224FFGE1R5T3</v>
      </c>
      <c r="B113" s="143"/>
      <c r="C113" s="143" t="s">
        <v>912</v>
      </c>
      <c r="D113" s="143" t="s">
        <v>1242</v>
      </c>
      <c r="E113" s="8" t="s">
        <v>794</v>
      </c>
      <c r="F113" s="144">
        <v>3</v>
      </c>
      <c r="G113" s="143" t="s">
        <v>1241</v>
      </c>
      <c r="H113" s="143"/>
      <c r="I113" s="143"/>
      <c r="J113" s="8"/>
      <c r="K113" s="17" t="s">
        <v>803</v>
      </c>
      <c r="L113" s="16" t="s">
        <v>1239</v>
      </c>
      <c r="M113" s="145">
        <v>1.5589999999999999</v>
      </c>
      <c r="N113" s="16" t="s">
        <v>1240</v>
      </c>
      <c r="O113" s="17"/>
      <c r="P113" s="16"/>
      <c r="Q113" s="17"/>
      <c r="R113" s="17"/>
      <c r="S113" s="17"/>
      <c r="T113" s="8"/>
      <c r="U113" s="8"/>
      <c r="V113" s="8"/>
      <c r="W113" s="8"/>
      <c r="X113" s="8"/>
      <c r="Y113" s="8"/>
      <c r="Z113" s="8"/>
      <c r="AA113" s="146"/>
      <c r="AB113" s="142" t="s">
        <v>794</v>
      </c>
      <c r="AC113" s="147" t="s">
        <v>799</v>
      </c>
      <c r="AD113" s="147" t="s">
        <v>799</v>
      </c>
      <c r="AE113" s="147" t="str">
        <f t="shared" si="5"/>
        <v>TW-E9-ADR80-224FFGE1R5</v>
      </c>
      <c r="AF113" s="147" t="str">
        <f>관리자설명서!$B$15&amp;AL성적Data!AE113&amp;".pdf"</f>
        <v>http://www.lxhausys.co.kr/popup/rn/download/downloadPopup.jsp?from=alwindow&amp;uu=/upload/alwindow/data/TW-E9-ADR80-224FFGE1R5.pdf</v>
      </c>
    </row>
    <row r="114" spans="1:32" outlineLevel="1">
      <c r="A114" s="5" t="str">
        <f t="shared" si="3"/>
        <v>E9-ADR80-347FGGG2A5T4</v>
      </c>
      <c r="B114" s="7"/>
      <c r="C114" s="7" t="s">
        <v>912</v>
      </c>
      <c r="D114" s="7" t="s">
        <v>804</v>
      </c>
      <c r="E114" s="6" t="s">
        <v>794</v>
      </c>
      <c r="F114" s="10">
        <v>4</v>
      </c>
      <c r="G114" s="7" t="s">
        <v>805</v>
      </c>
      <c r="H114" s="7"/>
      <c r="I114" s="7"/>
      <c r="L114" s="16"/>
      <c r="M114" s="19"/>
      <c r="N114" s="9"/>
      <c r="P114" s="16" t="s">
        <v>806</v>
      </c>
      <c r="R114" s="18" t="s">
        <v>807</v>
      </c>
      <c r="S114" s="18" t="s">
        <v>808</v>
      </c>
      <c r="AB114" s="5" t="s">
        <v>794</v>
      </c>
      <c r="AC114" s="1" t="s">
        <v>904</v>
      </c>
      <c r="AD114" s="1" t="s">
        <v>809</v>
      </c>
      <c r="AE114" s="1" t="str">
        <f>AC114&amp;"-"&amp;C114&amp;"-"&amp;D114</f>
        <v>WA-E9-ADR80-347FGGG2A5</v>
      </c>
      <c r="AF114" s="1" t="str">
        <f>관리자설명서!$B$15&amp;AL성적Data!AE114&amp;".pdf"</f>
        <v>http://www.lxhausys.co.kr/popup/rn/download/downloadPopup.jsp?from=alwindow&amp;uu=/upload/alwindow/data/WA-E9-ADR80-347FGGG2A5.pdf</v>
      </c>
    </row>
    <row r="115" spans="1:32" s="147" customFormat="1" outlineLevel="1">
      <c r="A115" s="142" t="str">
        <f>C115&amp;"-"&amp;D115&amp;E115&amp;F115</f>
        <v>E9-ADR80-346FSAS2R5T5</v>
      </c>
      <c r="B115" s="143"/>
      <c r="C115" s="143" t="s">
        <v>912</v>
      </c>
      <c r="D115" s="143" t="s">
        <v>1236</v>
      </c>
      <c r="E115" s="8" t="s">
        <v>794</v>
      </c>
      <c r="F115" s="144">
        <v>5</v>
      </c>
      <c r="G115" s="143" t="s">
        <v>1237</v>
      </c>
      <c r="H115" s="143"/>
      <c r="I115" s="143"/>
      <c r="J115" s="8"/>
      <c r="K115" s="17" t="s">
        <v>1208</v>
      </c>
      <c r="L115" s="16" t="s">
        <v>1238</v>
      </c>
      <c r="M115" s="145">
        <v>1.0640000000000001</v>
      </c>
      <c r="N115" s="16" t="s">
        <v>1240</v>
      </c>
      <c r="O115" s="17"/>
      <c r="P115" s="16"/>
      <c r="Q115" s="17"/>
      <c r="R115" s="17"/>
      <c r="S115" s="17"/>
      <c r="T115" s="8"/>
      <c r="U115" s="8"/>
      <c r="V115" s="8"/>
      <c r="W115" s="8"/>
      <c r="X115" s="8"/>
      <c r="Y115" s="8"/>
      <c r="Z115" s="8"/>
      <c r="AA115" s="146"/>
      <c r="AB115" s="142" t="s">
        <v>794</v>
      </c>
      <c r="AC115" s="147" t="s">
        <v>799</v>
      </c>
      <c r="AD115" s="147" t="s">
        <v>799</v>
      </c>
      <c r="AE115" s="147" t="str">
        <f t="shared" ref="AE115" si="6">AC115&amp;"-"&amp;C115&amp;"-"&amp;D115</f>
        <v>TW-E9-ADR80-346FSAS2R5</v>
      </c>
      <c r="AF115" s="147" t="str">
        <f>관리자설명서!$B$15&amp;AL성적Data!AE115&amp;".pdf"</f>
        <v>http://www.lxhausys.co.kr/popup/rn/download/downloadPopup.jsp?from=alwindow&amp;uu=/upload/alwindow/data/TW-E9-ADR80-346FSAS2R5.pdf</v>
      </c>
    </row>
    <row r="116" spans="1:32" outlineLevel="1">
      <c r="A116" s="5" t="str">
        <f t="shared" si="3"/>
        <v>E9-ADR100-351FEGE2A5A1</v>
      </c>
      <c r="B116" s="7"/>
      <c r="C116" s="7" t="s">
        <v>913</v>
      </c>
      <c r="D116" s="7" t="s">
        <v>810</v>
      </c>
      <c r="E116" s="6" t="s">
        <v>811</v>
      </c>
      <c r="F116" s="10">
        <v>1</v>
      </c>
      <c r="G116" s="7" t="s">
        <v>812</v>
      </c>
      <c r="H116" s="7"/>
      <c r="I116" s="7"/>
      <c r="K116" s="18" t="s">
        <v>798</v>
      </c>
      <c r="L116" s="16" t="s">
        <v>813</v>
      </c>
      <c r="M116" s="19">
        <v>0.90900000000000003</v>
      </c>
      <c r="N116" s="9" t="s">
        <v>798</v>
      </c>
      <c r="P116" s="16"/>
      <c r="AB116" s="5" t="s">
        <v>811</v>
      </c>
      <c r="AC116" s="1" t="s">
        <v>799</v>
      </c>
      <c r="AD116" s="1" t="s">
        <v>799</v>
      </c>
      <c r="AE116" s="1" t="str">
        <f t="shared" si="5"/>
        <v>TW-E9-ADR100-351FEGE2A5</v>
      </c>
      <c r="AF116" s="1" t="str">
        <f>관리자설명서!$B$15&amp;AL성적Data!AE116&amp;".pdf"</f>
        <v>http://www.lxhausys.co.kr/popup/rn/download/downloadPopup.jsp?from=alwindow&amp;uu=/upload/alwindow/data/TW-E9-ADR100-351FEGE2A5.pdf</v>
      </c>
    </row>
    <row r="117" spans="1:32" outlineLevel="1">
      <c r="A117" s="5" t="str">
        <f t="shared" si="3"/>
        <v>E9-ADR100-343FGDD2R5T2</v>
      </c>
      <c r="B117" s="7"/>
      <c r="C117" s="7" t="s">
        <v>913</v>
      </c>
      <c r="D117" s="7" t="s">
        <v>814</v>
      </c>
      <c r="E117" s="6" t="s">
        <v>794</v>
      </c>
      <c r="F117" s="10">
        <v>2</v>
      </c>
      <c r="G117" s="7" t="s">
        <v>815</v>
      </c>
      <c r="H117" s="7"/>
      <c r="I117" s="7"/>
      <c r="K117" s="18" t="s">
        <v>798</v>
      </c>
      <c r="L117" s="16" t="s">
        <v>816</v>
      </c>
      <c r="M117" s="19">
        <v>0.93200000000000005</v>
      </c>
      <c r="N117" s="9" t="s">
        <v>798</v>
      </c>
      <c r="P117" s="16"/>
      <c r="AB117" s="5" t="s">
        <v>794</v>
      </c>
      <c r="AC117" s="1" t="s">
        <v>799</v>
      </c>
      <c r="AD117" s="1" t="s">
        <v>799</v>
      </c>
      <c r="AE117" s="1" t="str">
        <f t="shared" si="5"/>
        <v>TW-E9-ADR100-343FGDD2R5</v>
      </c>
      <c r="AF117" s="1" t="str">
        <f>관리자설명서!$B$15&amp;AL성적Data!AE117&amp;".pdf"</f>
        <v>http://www.lxhausys.co.kr/popup/rn/download/downloadPopup.jsp?from=alwindow&amp;uu=/upload/alwindow/data/TW-E9-ADR100-343FGDD2R5.pdf</v>
      </c>
    </row>
    <row r="118" spans="1:32" outlineLevel="1">
      <c r="A118" s="5" t="str">
        <f t="shared" si="3"/>
        <v>E9-ADR100-343FGEE2R5T3</v>
      </c>
      <c r="B118" s="7"/>
      <c r="C118" s="7" t="s">
        <v>913</v>
      </c>
      <c r="D118" s="7" t="s">
        <v>817</v>
      </c>
      <c r="E118" s="6" t="s">
        <v>794</v>
      </c>
      <c r="F118" s="10">
        <v>3</v>
      </c>
      <c r="G118" s="7" t="s">
        <v>818</v>
      </c>
      <c r="H118" s="7"/>
      <c r="I118" s="7"/>
      <c r="K118" s="18" t="s">
        <v>796</v>
      </c>
      <c r="L118" s="16" t="s">
        <v>819</v>
      </c>
      <c r="M118" s="19">
        <v>1.2330000000000001</v>
      </c>
      <c r="N118" s="9" t="s">
        <v>798</v>
      </c>
      <c r="P118" s="16"/>
      <c r="AB118" s="5" t="s">
        <v>794</v>
      </c>
      <c r="AC118" s="1" t="s">
        <v>799</v>
      </c>
      <c r="AD118" s="1" t="s">
        <v>799</v>
      </c>
      <c r="AE118" s="1" t="str">
        <f t="shared" si="5"/>
        <v>TW-E9-ADR100-343FGEE2R5</v>
      </c>
      <c r="AF118" s="1" t="str">
        <f>관리자설명서!$B$15&amp;AL성적Data!AE118&amp;".pdf"</f>
        <v>http://www.lxhausys.co.kr/popup/rn/download/downloadPopup.jsp?from=alwindow&amp;uu=/upload/alwindow/data/TW-E9-ADR100-343FGEE2R5.pdf</v>
      </c>
    </row>
    <row r="119" spans="1:32" outlineLevel="1">
      <c r="A119" s="5" t="str">
        <f t="shared" si="3"/>
        <v>E9-ADR100-226FFGE1R5A4</v>
      </c>
      <c r="B119" s="7"/>
      <c r="C119" s="7" t="s">
        <v>913</v>
      </c>
      <c r="D119" s="7" t="s">
        <v>820</v>
      </c>
      <c r="E119" s="6" t="s">
        <v>811</v>
      </c>
      <c r="F119" s="10">
        <v>4</v>
      </c>
      <c r="G119" s="7" t="s">
        <v>821</v>
      </c>
      <c r="H119" s="7"/>
      <c r="I119" s="7"/>
      <c r="K119" s="18" t="s">
        <v>803</v>
      </c>
      <c r="L119" s="16" t="s">
        <v>822</v>
      </c>
      <c r="M119" s="19">
        <v>1.49</v>
      </c>
      <c r="N119" s="9" t="s">
        <v>798</v>
      </c>
      <c r="P119" s="16"/>
      <c r="AB119" s="5" t="s">
        <v>811</v>
      </c>
      <c r="AC119" s="1" t="s">
        <v>799</v>
      </c>
      <c r="AD119" s="1" t="s">
        <v>799</v>
      </c>
      <c r="AE119" s="1" t="str">
        <f t="shared" si="5"/>
        <v>TW-E9-ADR100-226FFGE1R5</v>
      </c>
      <c r="AF119" s="1" t="str">
        <f>관리자설명서!$B$15&amp;AL성적Data!AE119&amp;".pdf"</f>
        <v>http://www.lxhausys.co.kr/popup/rn/download/downloadPopup.jsp?from=alwindow&amp;uu=/upload/alwindow/data/TW-E9-ADR100-226FFGE1R5.pdf</v>
      </c>
    </row>
    <row r="120" spans="1:32" outlineLevel="1">
      <c r="A120" s="5" t="str">
        <f t="shared" si="3"/>
        <v>E9-ADR100-343FSGS2R5T5</v>
      </c>
      <c r="B120" s="7"/>
      <c r="C120" s="7" t="s">
        <v>1342</v>
      </c>
      <c r="D120" s="7" t="s">
        <v>1343</v>
      </c>
      <c r="E120" s="6" t="s">
        <v>1344</v>
      </c>
      <c r="F120" s="10">
        <v>5</v>
      </c>
      <c r="G120" s="7" t="s">
        <v>1345</v>
      </c>
      <c r="H120" s="7"/>
      <c r="I120" s="7"/>
      <c r="K120" s="18" t="s">
        <v>348</v>
      </c>
      <c r="L120" s="16" t="s">
        <v>1347</v>
      </c>
      <c r="M120" s="19">
        <v>1.133</v>
      </c>
      <c r="N120" s="9" t="s">
        <v>255</v>
      </c>
      <c r="P120" s="16"/>
      <c r="AB120" s="5" t="s">
        <v>1344</v>
      </c>
      <c r="AC120" s="1" t="s">
        <v>426</v>
      </c>
      <c r="AD120" s="1" t="s">
        <v>426</v>
      </c>
      <c r="AE120" s="1" t="s">
        <v>1346</v>
      </c>
      <c r="AF120" s="1" t="str">
        <f>관리자설명서!$B$15&amp;AL성적Data!AE120&amp;".pdf"</f>
        <v>http://www.lxhausys.co.kr/popup/rn/download/downloadPopup.jsp?from=alwindow&amp;uu=/upload/alwindow/data/TW-E9-ADR100-343FSGS2R5.pdf</v>
      </c>
    </row>
    <row r="121" spans="1:32" outlineLevel="1">
      <c r="A121" s="5" t="str">
        <f t="shared" si="3"/>
        <v>E9-ATT90-343FGEE2R5T1</v>
      </c>
      <c r="B121" s="7"/>
      <c r="C121" s="7" t="s">
        <v>920</v>
      </c>
      <c r="D121" s="7" t="s">
        <v>817</v>
      </c>
      <c r="E121" s="6" t="s">
        <v>794</v>
      </c>
      <c r="F121" s="10">
        <v>1</v>
      </c>
      <c r="G121" s="7" t="s">
        <v>818</v>
      </c>
      <c r="H121" s="7"/>
      <c r="I121" s="7"/>
      <c r="K121" s="18" t="s">
        <v>796</v>
      </c>
      <c r="L121" s="16" t="s">
        <v>823</v>
      </c>
      <c r="M121" s="19">
        <v>1.103</v>
      </c>
      <c r="N121" s="9" t="s">
        <v>798</v>
      </c>
      <c r="P121" s="16"/>
      <c r="AB121" s="5" t="s">
        <v>794</v>
      </c>
      <c r="AC121" s="1" t="s">
        <v>799</v>
      </c>
      <c r="AD121" s="1" t="s">
        <v>799</v>
      </c>
      <c r="AE121" s="1" t="str">
        <f t="shared" si="5"/>
        <v>TW-E9-ATT90-343FGEE2R5</v>
      </c>
      <c r="AF121" s="1" t="str">
        <f>관리자설명서!$B$15&amp;AL성적Data!AE121&amp;".pdf"</f>
        <v>http://www.lxhausys.co.kr/popup/rn/download/downloadPopup.jsp?from=alwindow&amp;uu=/upload/alwindow/data/TW-E9-ATT90-343FGEE2R5.pdf</v>
      </c>
    </row>
    <row r="122" spans="1:32" outlineLevel="1">
      <c r="A122" s="5" t="str">
        <f t="shared" si="3"/>
        <v>E9-ATT90-224FFGE1R5T2</v>
      </c>
      <c r="B122" s="7"/>
      <c r="C122" s="7" t="s">
        <v>920</v>
      </c>
      <c r="D122" s="7" t="s">
        <v>824</v>
      </c>
      <c r="E122" s="6" t="s">
        <v>794</v>
      </c>
      <c r="F122" s="10">
        <v>2</v>
      </c>
      <c r="G122" s="7" t="s">
        <v>723</v>
      </c>
      <c r="H122" s="7"/>
      <c r="I122" s="7"/>
      <c r="K122" s="18" t="s">
        <v>803</v>
      </c>
      <c r="L122" s="16" t="s">
        <v>825</v>
      </c>
      <c r="M122" s="19">
        <v>1.645</v>
      </c>
      <c r="N122" s="9" t="s">
        <v>798</v>
      </c>
      <c r="P122" s="16"/>
      <c r="AB122" s="5" t="s">
        <v>794</v>
      </c>
      <c r="AC122" s="1" t="s">
        <v>799</v>
      </c>
      <c r="AD122" s="1" t="s">
        <v>799</v>
      </c>
      <c r="AE122" s="1" t="str">
        <f t="shared" si="5"/>
        <v>TW-E9-ATT90-224FFGE1R5</v>
      </c>
      <c r="AF122" s="1" t="str">
        <f>관리자설명서!$B$15&amp;AL성적Data!AE122&amp;".pdf"</f>
        <v>http://www.lxhausys.co.kr/popup/rn/download/downloadPopup.jsp?from=alwindow&amp;uu=/upload/alwindow/data/TW-E9-ATT90-224FFGE1R5.pdf</v>
      </c>
    </row>
    <row r="123" spans="1:32" outlineLevel="1">
      <c r="A123" s="5" t="str">
        <f>C123&amp;"-"&amp;D123&amp;E123&amp;F123</f>
        <v>E9-ATT90-224FFGG1A5_1A3</v>
      </c>
      <c r="B123" s="7"/>
      <c r="C123" s="7" t="s">
        <v>920</v>
      </c>
      <c r="D123" s="7" t="s">
        <v>908</v>
      </c>
      <c r="E123" s="6" t="s">
        <v>811</v>
      </c>
      <c r="F123" s="10">
        <v>3</v>
      </c>
      <c r="G123" s="7" t="s">
        <v>826</v>
      </c>
      <c r="H123" s="7"/>
      <c r="I123" s="7"/>
      <c r="L123" s="16"/>
      <c r="M123" s="19"/>
      <c r="N123" s="9"/>
      <c r="P123" s="16" t="s">
        <v>827</v>
      </c>
      <c r="Q123" s="18" t="s">
        <v>798</v>
      </c>
      <c r="R123" s="18" t="s">
        <v>807</v>
      </c>
      <c r="AB123" s="5" t="s">
        <v>811</v>
      </c>
      <c r="AC123" s="1" t="s">
        <v>764</v>
      </c>
      <c r="AD123" s="1" t="s">
        <v>828</v>
      </c>
      <c r="AE123" s="1" t="str">
        <f>AC123&amp;"-"&amp;C123&amp;"-"&amp;D123</f>
        <v>WA-E9-ATT90-224FFGG1A5_1</v>
      </c>
      <c r="AF123" s="1" t="str">
        <f>관리자설명서!$B$15&amp;AL성적Data!AE123&amp;".pdf"</f>
        <v>http://www.lxhausys.co.kr/popup/rn/download/downloadPopup.jsp?from=alwindow&amp;uu=/upload/alwindow/data/WA-E9-ATT90-224FFGG1A5_1.pdf</v>
      </c>
    </row>
    <row r="124" spans="1:32" outlineLevel="1">
      <c r="A124" s="5" t="str">
        <f>C124&amp;"-"&amp;D124&amp;E124&amp;F124</f>
        <v>E9-ATT90-224FFGG1A5_2A4</v>
      </c>
      <c r="B124" s="7"/>
      <c r="C124" s="7" t="s">
        <v>920</v>
      </c>
      <c r="D124" s="7" t="s">
        <v>909</v>
      </c>
      <c r="E124" s="6" t="s">
        <v>811</v>
      </c>
      <c r="F124" s="10">
        <v>4</v>
      </c>
      <c r="G124" s="7" t="s">
        <v>826</v>
      </c>
      <c r="H124" s="7"/>
      <c r="I124" s="7"/>
      <c r="L124" s="16"/>
      <c r="M124" s="19"/>
      <c r="N124" s="9"/>
      <c r="P124" s="16" t="s">
        <v>208</v>
      </c>
      <c r="S124" s="18" t="s">
        <v>808</v>
      </c>
      <c r="AB124" s="5" t="s">
        <v>811</v>
      </c>
      <c r="AC124" s="1" t="s">
        <v>764</v>
      </c>
      <c r="AD124" s="1" t="s">
        <v>829</v>
      </c>
      <c r="AE124" s="1" t="str">
        <f>AC124&amp;"-"&amp;C124&amp;"-"&amp;D124</f>
        <v>WA-E9-ATT90-224FFGG1A5_2</v>
      </c>
      <c r="AF124" s="1" t="str">
        <f>관리자설명서!$B$15&amp;AL성적Data!AE124&amp;".pdf"</f>
        <v>http://www.lxhausys.co.kr/popup/rn/download/downloadPopup.jsp?from=alwindow&amp;uu=/upload/alwindow/data/WA-E9-ATT90-224FFGG1A5_2.pdf</v>
      </c>
    </row>
    <row r="125" spans="1:32" outlineLevel="1">
      <c r="A125" s="5" t="str">
        <f>C125&amp;"-"&amp;D125&amp;E125&amp;F125</f>
        <v>E9-ATT90-343FSGS2R5T5</v>
      </c>
      <c r="B125" s="7"/>
      <c r="C125" s="7" t="s">
        <v>920</v>
      </c>
      <c r="D125" s="7" t="s">
        <v>1356</v>
      </c>
      <c r="E125" s="6" t="s">
        <v>794</v>
      </c>
      <c r="F125" s="10">
        <v>5</v>
      </c>
      <c r="G125" s="7" t="s">
        <v>185</v>
      </c>
      <c r="H125" s="7"/>
      <c r="I125" s="7"/>
      <c r="K125" s="18" t="s">
        <v>796</v>
      </c>
      <c r="L125" s="16" t="s">
        <v>1357</v>
      </c>
      <c r="M125" s="19">
        <v>1.109</v>
      </c>
      <c r="N125" s="9" t="s">
        <v>1358</v>
      </c>
      <c r="P125" s="16"/>
      <c r="AB125" s="5" t="s">
        <v>794</v>
      </c>
      <c r="AC125" s="1" t="s">
        <v>426</v>
      </c>
      <c r="AD125" s="1" t="s">
        <v>426</v>
      </c>
      <c r="AE125" s="1" t="s">
        <v>1359</v>
      </c>
      <c r="AF125" s="1" t="str">
        <f>관리자설명서!$B$15&amp;AL성적Data!AE125&amp;".pdf"</f>
        <v>http://www.lxhausys.co.kr/popup/rn/download/downloadPopup.jsp?from=alwindow&amp;uu=/upload/alwindow/data/TW-E9-ATT90-343FSGS2R5.pdf</v>
      </c>
    </row>
    <row r="126" spans="1:32" outlineLevel="1">
      <c r="A126" s="5" t="str">
        <f t="shared" si="3"/>
        <v>E9-ATT100-343FEGE2R5T1</v>
      </c>
      <c r="B126" s="7"/>
      <c r="C126" s="7" t="s">
        <v>914</v>
      </c>
      <c r="D126" s="7" t="s">
        <v>830</v>
      </c>
      <c r="E126" s="6" t="s">
        <v>794</v>
      </c>
      <c r="F126" s="10">
        <v>1</v>
      </c>
      <c r="G126" s="7" t="s">
        <v>185</v>
      </c>
      <c r="H126" s="7"/>
      <c r="I126" s="7"/>
      <c r="K126" s="18" t="s">
        <v>798</v>
      </c>
      <c r="L126" s="16" t="s">
        <v>831</v>
      </c>
      <c r="M126" s="19">
        <v>0.88500000000000001</v>
      </c>
      <c r="N126" s="9" t="s">
        <v>798</v>
      </c>
      <c r="P126" s="16"/>
      <c r="AB126" s="5" t="s">
        <v>794</v>
      </c>
      <c r="AC126" s="1" t="s">
        <v>799</v>
      </c>
      <c r="AD126" s="1" t="s">
        <v>799</v>
      </c>
      <c r="AE126" s="1" t="str">
        <f t="shared" si="5"/>
        <v>TW-E9-ATT100-343FEGE2R5</v>
      </c>
      <c r="AF126" s="1" t="str">
        <f>관리자설명서!$B$15&amp;AL성적Data!AE126&amp;".pdf"</f>
        <v>http://www.lxhausys.co.kr/popup/rn/download/downloadPopup.jsp?from=alwindow&amp;uu=/upload/alwindow/data/TW-E9-ATT100-343FEGE2R5.pdf</v>
      </c>
    </row>
    <row r="127" spans="1:32" outlineLevel="1">
      <c r="A127" s="5" t="str">
        <f t="shared" si="3"/>
        <v>E9-ATT100-224FFGE1R5T2</v>
      </c>
      <c r="B127" s="7"/>
      <c r="C127" s="7" t="s">
        <v>914</v>
      </c>
      <c r="D127" s="7" t="s">
        <v>824</v>
      </c>
      <c r="E127" s="6" t="s">
        <v>794</v>
      </c>
      <c r="F127" s="10">
        <v>2</v>
      </c>
      <c r="G127" s="7" t="s">
        <v>723</v>
      </c>
      <c r="H127" s="7"/>
      <c r="I127" s="7"/>
      <c r="K127" s="18" t="s">
        <v>803</v>
      </c>
      <c r="L127" s="16" t="s">
        <v>832</v>
      </c>
      <c r="M127" s="19">
        <v>1.4370000000000001</v>
      </c>
      <c r="N127" s="9" t="s">
        <v>798</v>
      </c>
      <c r="P127" s="16"/>
      <c r="AB127" s="5" t="s">
        <v>794</v>
      </c>
      <c r="AC127" s="1" t="s">
        <v>799</v>
      </c>
      <c r="AD127" s="1" t="s">
        <v>799</v>
      </c>
      <c r="AE127" s="1" t="str">
        <f t="shared" si="5"/>
        <v>TW-E9-ATT100-224FFGE1R5</v>
      </c>
      <c r="AF127" s="1" t="str">
        <f>관리자설명서!$B$15&amp;AL성적Data!AE127&amp;".pdf"</f>
        <v>http://www.lxhausys.co.kr/popup/rn/download/downloadPopup.jsp?from=alwindow&amp;uu=/upload/alwindow/data/TW-E9-ATT100-224FFGE1R5.pdf</v>
      </c>
    </row>
    <row r="128" spans="1:32" outlineLevel="1">
      <c r="A128" s="5" t="str">
        <f t="shared" si="3"/>
        <v>E9-ATT80-347FGEE2R5T1</v>
      </c>
      <c r="B128" s="7"/>
      <c r="C128" s="7" t="s">
        <v>915</v>
      </c>
      <c r="D128" s="7" t="s">
        <v>793</v>
      </c>
      <c r="E128" s="6" t="s">
        <v>794</v>
      </c>
      <c r="F128" s="10">
        <v>1</v>
      </c>
      <c r="G128" s="7" t="s">
        <v>795</v>
      </c>
      <c r="H128" s="7"/>
      <c r="I128" s="7"/>
      <c r="K128" s="18" t="s">
        <v>798</v>
      </c>
      <c r="L128" s="16" t="s">
        <v>833</v>
      </c>
      <c r="M128" s="19">
        <v>0.81899999999999995</v>
      </c>
      <c r="N128" s="9" t="s">
        <v>798</v>
      </c>
      <c r="P128" s="16"/>
      <c r="AB128" s="5" t="s">
        <v>794</v>
      </c>
      <c r="AC128" s="1" t="s">
        <v>799</v>
      </c>
      <c r="AD128" s="1" t="s">
        <v>799</v>
      </c>
      <c r="AE128" s="1" t="str">
        <f t="shared" si="5"/>
        <v>TW-E9-ATT80-347FGEE2R5</v>
      </c>
      <c r="AF128" s="1" t="str">
        <f>관리자설명서!$B$15&amp;AL성적Data!AE128&amp;".pdf"</f>
        <v>http://www.lxhausys.co.kr/popup/rn/download/downloadPopup.jsp?from=alwindow&amp;uu=/upload/alwindow/data/TW-E9-ATT80-347FGEE2R5.pdf</v>
      </c>
    </row>
    <row r="129" spans="1:47" outlineLevel="1">
      <c r="A129" s="5" t="str">
        <f t="shared" si="3"/>
        <v>E9-ATT80-343FGEE2R5T2</v>
      </c>
      <c r="B129" s="7"/>
      <c r="C129" s="7" t="s">
        <v>915</v>
      </c>
      <c r="D129" s="7" t="s">
        <v>817</v>
      </c>
      <c r="E129" s="6" t="s">
        <v>794</v>
      </c>
      <c r="F129" s="10">
        <v>2</v>
      </c>
      <c r="G129" s="7" t="s">
        <v>818</v>
      </c>
      <c r="H129" s="7"/>
      <c r="I129" s="7"/>
      <c r="K129" s="18" t="s">
        <v>798</v>
      </c>
      <c r="L129" s="16" t="s">
        <v>834</v>
      </c>
      <c r="M129" s="19">
        <v>0.95799999999999996</v>
      </c>
      <c r="N129" s="9" t="s">
        <v>798</v>
      </c>
      <c r="P129" s="16"/>
      <c r="AB129" s="5" t="s">
        <v>794</v>
      </c>
      <c r="AC129" s="1" t="s">
        <v>799</v>
      </c>
      <c r="AD129" s="1" t="s">
        <v>799</v>
      </c>
      <c r="AE129" s="1" t="str">
        <f t="shared" si="5"/>
        <v>TW-E9-ATT80-343FGEE2R5</v>
      </c>
      <c r="AF129" s="1" t="str">
        <f>관리자설명서!$B$15&amp;AL성적Data!AE129&amp;".pdf"</f>
        <v>http://www.lxhausys.co.kr/popup/rn/download/downloadPopup.jsp?from=alwindow&amp;uu=/upload/alwindow/data/TW-E9-ATT80-343FGEE2R5.pdf</v>
      </c>
    </row>
    <row r="130" spans="1:47" outlineLevel="1">
      <c r="A130" s="5" t="str">
        <f t="shared" si="3"/>
        <v>E9-ATT80-224FFGE1R5T3</v>
      </c>
      <c r="B130" s="7"/>
      <c r="C130" s="7" t="s">
        <v>915</v>
      </c>
      <c r="D130" s="7" t="s">
        <v>824</v>
      </c>
      <c r="E130" s="6" t="s">
        <v>794</v>
      </c>
      <c r="F130" s="10">
        <v>3</v>
      </c>
      <c r="G130" s="7" t="s">
        <v>723</v>
      </c>
      <c r="H130" s="7"/>
      <c r="I130" s="7"/>
      <c r="K130" s="18" t="s">
        <v>803</v>
      </c>
      <c r="L130" s="16" t="s">
        <v>835</v>
      </c>
      <c r="M130" s="19">
        <v>1.448</v>
      </c>
      <c r="N130" s="9" t="s">
        <v>798</v>
      </c>
      <c r="P130" s="16"/>
      <c r="AB130" s="5" t="s">
        <v>794</v>
      </c>
      <c r="AC130" s="1" t="s">
        <v>799</v>
      </c>
      <c r="AD130" s="1" t="s">
        <v>799</v>
      </c>
      <c r="AE130" s="1" t="str">
        <f t="shared" si="5"/>
        <v>TW-E9-ATT80-224FFGE1R5</v>
      </c>
      <c r="AF130" s="1" t="str">
        <f>관리자설명서!$B$15&amp;AL성적Data!AE130&amp;".pdf"</f>
        <v>http://www.lxhausys.co.kr/popup/rn/download/downloadPopup.jsp?from=alwindow&amp;uu=/upload/alwindow/data/TW-E9-ATT80-224FFGE1R5.pdf</v>
      </c>
    </row>
    <row r="131" spans="1:47" outlineLevel="1">
      <c r="A131" s="5" t="str">
        <f t="shared" si="3"/>
        <v>E9-ATT80-347FGGG2A5T4</v>
      </c>
      <c r="B131" s="7"/>
      <c r="C131" s="7" t="s">
        <v>915</v>
      </c>
      <c r="D131" s="7" t="s">
        <v>804</v>
      </c>
      <c r="E131" s="6" t="s">
        <v>794</v>
      </c>
      <c r="F131" s="10">
        <v>4</v>
      </c>
      <c r="G131" s="7" t="s">
        <v>805</v>
      </c>
      <c r="H131" s="7"/>
      <c r="I131" s="7"/>
      <c r="L131" s="16"/>
      <c r="M131" s="19"/>
      <c r="N131" s="9"/>
      <c r="P131" s="16" t="s">
        <v>836</v>
      </c>
      <c r="R131" s="18" t="s">
        <v>807</v>
      </c>
      <c r="S131" s="18" t="s">
        <v>837</v>
      </c>
      <c r="AB131" s="5" t="s">
        <v>794</v>
      </c>
      <c r="AC131" s="1" t="s">
        <v>764</v>
      </c>
      <c r="AD131" s="1" t="s">
        <v>809</v>
      </c>
      <c r="AE131" s="1" t="str">
        <f t="shared" si="5"/>
        <v>WA-E9-ATT80-347FGGG2A5</v>
      </c>
      <c r="AF131" s="1" t="str">
        <f>관리자설명서!$B$15&amp;AL성적Data!AE131&amp;".pdf"</f>
        <v>http://www.lxhausys.co.kr/popup/rn/download/downloadPopup.jsp?from=alwindow&amp;uu=/upload/alwindow/data/WA-E9-ATT80-347FGGG2A5.pdf</v>
      </c>
    </row>
    <row r="132" spans="1:47" s="147" customFormat="1" outlineLevel="1">
      <c r="A132" s="167" t="str">
        <f>C132&amp;"-"&amp;D132&amp;E132&amp;F132</f>
        <v>E9-ATT80-346FEAE2R5T5</v>
      </c>
      <c r="B132" s="143"/>
      <c r="C132" s="143" t="s">
        <v>1244</v>
      </c>
      <c r="D132" s="143" t="s">
        <v>1245</v>
      </c>
      <c r="E132" s="8" t="s">
        <v>794</v>
      </c>
      <c r="F132" s="144">
        <v>5</v>
      </c>
      <c r="G132" s="143" t="s">
        <v>1237</v>
      </c>
      <c r="H132" s="143"/>
      <c r="I132" s="143"/>
      <c r="J132" s="8"/>
      <c r="K132" s="17" t="s">
        <v>1246</v>
      </c>
      <c r="L132" s="16" t="s">
        <v>1247</v>
      </c>
      <c r="M132" s="145">
        <v>0.88</v>
      </c>
      <c r="N132" s="16" t="s">
        <v>1240</v>
      </c>
      <c r="O132" s="17"/>
      <c r="P132" s="16"/>
      <c r="Q132" s="17"/>
      <c r="R132" s="17"/>
      <c r="S132" s="17"/>
      <c r="T132" s="8"/>
      <c r="U132" s="8"/>
      <c r="V132" s="8"/>
      <c r="W132" s="8"/>
      <c r="X132" s="8"/>
      <c r="Y132" s="8"/>
      <c r="Z132" s="8"/>
      <c r="AA132" s="146"/>
      <c r="AB132" s="142" t="s">
        <v>794</v>
      </c>
      <c r="AC132" s="147" t="s">
        <v>799</v>
      </c>
      <c r="AD132" s="147" t="s">
        <v>799</v>
      </c>
      <c r="AE132" s="147" t="str">
        <f t="shared" si="5"/>
        <v>TW-E9-ATT80-346FEAE2R5</v>
      </c>
      <c r="AF132" s="147" t="str">
        <f>관리자설명서!$B$15&amp;AL성적Data!AE132&amp;".pdf"</f>
        <v>http://www.lxhausys.co.kr/popup/rn/download/downloadPopup.jsp?from=alwindow&amp;uu=/upload/alwindow/data/TW-E9-ATT80-346FEAE2R5.pdf</v>
      </c>
      <c r="AU132" s="168"/>
    </row>
    <row r="133" spans="1:47" s="147" customFormat="1" outlineLevel="1">
      <c r="A133" s="167" t="str">
        <f t="shared" ref="A133:A136" si="7">C133&amp;"-"&amp;D133&amp;E133&amp;F133</f>
        <v>E9-ATT80(SMART)-347FGEE2R5T6</v>
      </c>
      <c r="B133" s="143"/>
      <c r="C133" s="143" t="s">
        <v>1266</v>
      </c>
      <c r="D133" s="143" t="s">
        <v>793</v>
      </c>
      <c r="E133" s="8" t="s">
        <v>237</v>
      </c>
      <c r="F133" s="144">
        <v>6</v>
      </c>
      <c r="G133" s="143" t="s">
        <v>256</v>
      </c>
      <c r="H133" s="143"/>
      <c r="I133" s="143"/>
      <c r="J133" s="8"/>
      <c r="K133" s="17" t="s">
        <v>255</v>
      </c>
      <c r="L133" s="16" t="s">
        <v>1267</v>
      </c>
      <c r="M133" s="145">
        <v>0.93600000000000005</v>
      </c>
      <c r="N133" s="16" t="s">
        <v>255</v>
      </c>
      <c r="O133" s="17"/>
      <c r="P133" s="16"/>
      <c r="Q133" s="17"/>
      <c r="R133" s="17"/>
      <c r="S133" s="17"/>
      <c r="T133" s="8"/>
      <c r="U133" s="8"/>
      <c r="V133" s="8"/>
      <c r="W133" s="8"/>
      <c r="X133" s="8"/>
      <c r="Y133" s="8"/>
      <c r="Z133" s="8"/>
      <c r="AA133" s="146"/>
      <c r="AB133" s="142" t="s">
        <v>237</v>
      </c>
      <c r="AC133" s="147" t="s">
        <v>426</v>
      </c>
      <c r="AD133" s="147" t="s">
        <v>426</v>
      </c>
      <c r="AE133" s="147" t="str">
        <f t="shared" si="5"/>
        <v>TW-E9-ATT80(SMART)-347FGEE2R5</v>
      </c>
      <c r="AF133" s="147" t="str">
        <f>관리자설명서!$B$15&amp;AL성적Data!AE133&amp;".pdf"</f>
        <v>http://www.lxhausys.co.kr/popup/rn/download/downloadPopup.jsp?from=alwindow&amp;uu=/upload/alwindow/data/TW-E9-ATT80(SMART)-347FGEE2R5.pdf</v>
      </c>
      <c r="AU133" s="168"/>
    </row>
    <row r="134" spans="1:47" s="147" customFormat="1" outlineLevel="1">
      <c r="A134" s="167" t="str">
        <f t="shared" si="7"/>
        <v>E9-ATT80(SMART)-343FGEE2R5T7</v>
      </c>
      <c r="B134" s="143"/>
      <c r="C134" s="143" t="s">
        <v>1266</v>
      </c>
      <c r="D134" s="143" t="s">
        <v>817</v>
      </c>
      <c r="E134" s="8" t="s">
        <v>237</v>
      </c>
      <c r="F134" s="144">
        <v>7</v>
      </c>
      <c r="G134" s="143" t="s">
        <v>818</v>
      </c>
      <c r="H134" s="143"/>
      <c r="I134" s="143"/>
      <c r="J134" s="8"/>
      <c r="K134" s="17" t="s">
        <v>796</v>
      </c>
      <c r="L134" s="16" t="s">
        <v>1268</v>
      </c>
      <c r="M134" s="145">
        <v>1.0009999999999999</v>
      </c>
      <c r="N134" s="16" t="s">
        <v>348</v>
      </c>
      <c r="O134" s="17"/>
      <c r="P134" s="16"/>
      <c r="Q134" s="17"/>
      <c r="R134" s="17"/>
      <c r="S134" s="17"/>
      <c r="T134" s="8"/>
      <c r="U134" s="8"/>
      <c r="V134" s="8"/>
      <c r="W134" s="8"/>
      <c r="X134" s="8"/>
      <c r="Y134" s="8"/>
      <c r="Z134" s="8"/>
      <c r="AA134" s="146"/>
      <c r="AB134" s="142" t="s">
        <v>237</v>
      </c>
      <c r="AC134" s="147" t="s">
        <v>426</v>
      </c>
      <c r="AD134" s="147" t="s">
        <v>426</v>
      </c>
      <c r="AE134" s="147" t="str">
        <f t="shared" si="5"/>
        <v>TW-E9-ATT80(SMART)-343FGEE2R5</v>
      </c>
      <c r="AF134" s="147" t="str">
        <f>관리자설명서!$B$15&amp;AL성적Data!AE134&amp;".pdf"</f>
        <v>http://www.lxhausys.co.kr/popup/rn/download/downloadPopup.jsp?from=alwindow&amp;uu=/upload/alwindow/data/TW-E9-ATT80(SMART)-343FGEE2R5.pdf</v>
      </c>
      <c r="AU134" s="168"/>
    </row>
    <row r="135" spans="1:47" s="147" customFormat="1" outlineLevel="1">
      <c r="A135" s="167" t="str">
        <f t="shared" si="7"/>
        <v>E9-ATT80(SMART)-224FFGS1R5T8</v>
      </c>
      <c r="B135" s="143"/>
      <c r="C135" s="143" t="s">
        <v>1266</v>
      </c>
      <c r="D135" s="143" t="s">
        <v>1270</v>
      </c>
      <c r="E135" s="8" t="s">
        <v>237</v>
      </c>
      <c r="F135" s="144">
        <v>8</v>
      </c>
      <c r="G135" s="143" t="s">
        <v>723</v>
      </c>
      <c r="H135" s="143"/>
      <c r="I135" s="143"/>
      <c r="J135" s="8"/>
      <c r="K135" s="17" t="s">
        <v>254</v>
      </c>
      <c r="L135" s="16" t="s">
        <v>1272</v>
      </c>
      <c r="M135" s="145">
        <v>1.528</v>
      </c>
      <c r="N135" s="16" t="s">
        <v>1271</v>
      </c>
      <c r="O135" s="17"/>
      <c r="P135" s="16"/>
      <c r="Q135" s="17"/>
      <c r="R135" s="17"/>
      <c r="S135" s="17"/>
      <c r="T135" s="8"/>
      <c r="U135" s="8"/>
      <c r="V135" s="8"/>
      <c r="W135" s="8"/>
      <c r="X135" s="8"/>
      <c r="Y135" s="8"/>
      <c r="Z135" s="8"/>
      <c r="AA135" s="146"/>
      <c r="AB135" s="142" t="s">
        <v>237</v>
      </c>
      <c r="AC135" s="147" t="s">
        <v>426</v>
      </c>
      <c r="AD135" s="147" t="s">
        <v>426</v>
      </c>
      <c r="AE135" s="147" t="str">
        <f t="shared" si="5"/>
        <v>TW-E9-ATT80(SMART)-224FFGS1R5</v>
      </c>
      <c r="AF135" s="147" t="str">
        <f>관리자설명서!$B$15&amp;AL성적Data!AE135&amp;".pdf"</f>
        <v>http://www.lxhausys.co.kr/popup/rn/download/downloadPopup.jsp?from=alwindow&amp;uu=/upload/alwindow/data/TW-E9-ATT80(SMART)-224FFGS1R5.pdf</v>
      </c>
      <c r="AU135" s="168"/>
    </row>
    <row r="136" spans="1:47" s="147" customFormat="1" outlineLevel="1">
      <c r="A136" s="167" t="str">
        <f t="shared" si="7"/>
        <v>E9-ATT80-343FSGS2R5T9</v>
      </c>
      <c r="B136" s="143"/>
      <c r="C136" s="143" t="s">
        <v>1244</v>
      </c>
      <c r="D136" s="143" t="s">
        <v>1356</v>
      </c>
      <c r="E136" s="8" t="s">
        <v>237</v>
      </c>
      <c r="F136" s="144">
        <v>9</v>
      </c>
      <c r="G136" s="143" t="s">
        <v>185</v>
      </c>
      <c r="H136" s="143"/>
      <c r="I136" s="143"/>
      <c r="J136" s="8"/>
      <c r="K136" s="17" t="s">
        <v>1350</v>
      </c>
      <c r="L136" s="16" t="s">
        <v>1360</v>
      </c>
      <c r="M136" s="145">
        <v>1.008</v>
      </c>
      <c r="N136" s="16" t="s">
        <v>255</v>
      </c>
      <c r="O136" s="17"/>
      <c r="P136" s="16"/>
      <c r="Q136" s="17"/>
      <c r="R136" s="17"/>
      <c r="S136" s="17"/>
      <c r="T136" s="8"/>
      <c r="U136" s="8"/>
      <c r="V136" s="8"/>
      <c r="W136" s="8"/>
      <c r="X136" s="8"/>
      <c r="Y136" s="8"/>
      <c r="Z136" s="8"/>
      <c r="AA136" s="146"/>
      <c r="AB136" s="142" t="s">
        <v>237</v>
      </c>
      <c r="AC136" s="147" t="s">
        <v>426</v>
      </c>
      <c r="AD136" s="147" t="s">
        <v>426</v>
      </c>
      <c r="AE136" s="147" t="s">
        <v>1361</v>
      </c>
      <c r="AF136" s="147" t="str">
        <f>관리자설명서!$B$15&amp;AL성적Data!AE136&amp;".pdf"</f>
        <v>http://www.lxhausys.co.kr/popup/rn/download/downloadPopup.jsp?from=alwindow&amp;uu=/upload/alwindow/data/TW-E9-ATT80-343FSGS2R5.pdf</v>
      </c>
      <c r="AU136" s="168"/>
    </row>
    <row r="137" spans="1:47" outlineLevel="1">
      <c r="A137" s="5" t="str">
        <f t="shared" si="3"/>
        <v>E9-ATH80-347FGEE2R5T1</v>
      </c>
      <c r="B137" s="7"/>
      <c r="C137" s="7" t="s">
        <v>916</v>
      </c>
      <c r="D137" s="7" t="s">
        <v>793</v>
      </c>
      <c r="E137" s="6" t="s">
        <v>794</v>
      </c>
      <c r="F137" s="10">
        <v>1</v>
      </c>
      <c r="G137" s="7" t="s">
        <v>795</v>
      </c>
      <c r="H137" s="7"/>
      <c r="I137" s="7"/>
      <c r="K137" s="18" t="s">
        <v>798</v>
      </c>
      <c r="L137" s="16" t="s">
        <v>838</v>
      </c>
      <c r="M137" s="19">
        <v>0.876</v>
      </c>
      <c r="N137" s="9" t="s">
        <v>798</v>
      </c>
      <c r="P137" s="16"/>
      <c r="AB137" s="5" t="s">
        <v>794</v>
      </c>
      <c r="AC137" s="1" t="s">
        <v>799</v>
      </c>
      <c r="AD137" s="1" t="s">
        <v>799</v>
      </c>
      <c r="AE137" s="1" t="str">
        <f t="shared" si="5"/>
        <v>TW-E9-ATH80-347FGEE2R5</v>
      </c>
      <c r="AF137" s="1" t="str">
        <f>관리자설명서!$B$15&amp;AL성적Data!AE137&amp;".pdf"</f>
        <v>http://www.lxhausys.co.kr/popup/rn/download/downloadPopup.jsp?from=alwindow&amp;uu=/upload/alwindow/data/TW-E9-ATH80-347FGEE2R5.pdf</v>
      </c>
      <c r="AU137" s="169"/>
    </row>
    <row r="138" spans="1:47" outlineLevel="1">
      <c r="A138" s="5" t="str">
        <f t="shared" si="3"/>
        <v>E9-ATH80-343FGEE2R5T2</v>
      </c>
      <c r="B138" s="7"/>
      <c r="C138" s="7" t="s">
        <v>916</v>
      </c>
      <c r="D138" s="7" t="s">
        <v>817</v>
      </c>
      <c r="E138" s="6" t="s">
        <v>794</v>
      </c>
      <c r="F138" s="10">
        <v>2</v>
      </c>
      <c r="G138" s="7" t="s">
        <v>818</v>
      </c>
      <c r="H138" s="7"/>
      <c r="I138" s="7"/>
      <c r="K138" s="18" t="s">
        <v>796</v>
      </c>
      <c r="L138" s="16" t="s">
        <v>839</v>
      </c>
      <c r="M138" s="19">
        <v>1.131</v>
      </c>
      <c r="N138" s="9" t="s">
        <v>798</v>
      </c>
      <c r="P138" s="16"/>
      <c r="AB138" s="5" t="s">
        <v>794</v>
      </c>
      <c r="AC138" s="1" t="s">
        <v>799</v>
      </c>
      <c r="AD138" s="1" t="s">
        <v>799</v>
      </c>
      <c r="AE138" s="1" t="str">
        <f t="shared" si="5"/>
        <v>TW-E9-ATH80-343FGEE2R5</v>
      </c>
      <c r="AF138" s="1" t="str">
        <f>관리자설명서!$B$15&amp;AL성적Data!AE138&amp;".pdf"</f>
        <v>http://www.lxhausys.co.kr/popup/rn/download/downloadPopup.jsp?from=alwindow&amp;uu=/upload/alwindow/data/TW-E9-ATH80-343FGEE2R5.pdf</v>
      </c>
      <c r="AU138" s="169"/>
    </row>
    <row r="139" spans="1:47" s="147" customFormat="1" outlineLevel="1">
      <c r="A139" s="142" t="str">
        <f t="shared" ref="A139:A200" si="8">C139&amp;"-"&amp;D139&amp;E139&amp;F139</f>
        <v>E9-ATH80-224FFGE1R5T3</v>
      </c>
      <c r="B139" s="143"/>
      <c r="C139" s="143" t="s">
        <v>916</v>
      </c>
      <c r="D139" s="143" t="s">
        <v>824</v>
      </c>
      <c r="E139" s="8" t="s">
        <v>794</v>
      </c>
      <c r="F139" s="144">
        <v>3</v>
      </c>
      <c r="G139" s="143" t="s">
        <v>723</v>
      </c>
      <c r="H139" s="143"/>
      <c r="I139" s="143"/>
      <c r="J139" s="8"/>
      <c r="K139" s="17" t="s">
        <v>803</v>
      </c>
      <c r="L139" s="16" t="s">
        <v>1249</v>
      </c>
      <c r="M139" s="145">
        <v>1.474</v>
      </c>
      <c r="N139" s="16" t="s">
        <v>798</v>
      </c>
      <c r="O139" s="17"/>
      <c r="P139" s="16"/>
      <c r="Q139" s="17"/>
      <c r="R139" s="17"/>
      <c r="S139" s="17"/>
      <c r="T139" s="8"/>
      <c r="U139" s="8"/>
      <c r="V139" s="8"/>
      <c r="W139" s="8"/>
      <c r="X139" s="8"/>
      <c r="Y139" s="8"/>
      <c r="Z139" s="8"/>
      <c r="AA139" s="146"/>
      <c r="AB139" s="142" t="s">
        <v>794</v>
      </c>
      <c r="AC139" s="147" t="s">
        <v>799</v>
      </c>
      <c r="AD139" s="147" t="s">
        <v>799</v>
      </c>
      <c r="AE139" s="147" t="str">
        <f t="shared" ref="AE139:AE196" si="9">AC139&amp;"-"&amp;C139&amp;"-"&amp;D139</f>
        <v>TW-E9-ATH80-224FFGE1R5</v>
      </c>
      <c r="AF139" s="147" t="str">
        <f>관리자설명서!$B$15&amp;AL성적Data!AE139&amp;".pdf"</f>
        <v>http://www.lxhausys.co.kr/popup/rn/download/downloadPopup.jsp?from=alwindow&amp;uu=/upload/alwindow/data/TW-E9-ATH80-224FFGE1R5.pdf</v>
      </c>
      <c r="AU139" s="168"/>
    </row>
    <row r="140" spans="1:47" outlineLevel="1">
      <c r="A140" s="5" t="str">
        <f t="shared" si="8"/>
        <v>E9-ATH80-347FGGG2A5T4</v>
      </c>
      <c r="B140" s="7"/>
      <c r="C140" s="7" t="s">
        <v>916</v>
      </c>
      <c r="D140" s="7" t="s">
        <v>804</v>
      </c>
      <c r="E140" s="6" t="s">
        <v>794</v>
      </c>
      <c r="F140" s="10">
        <v>4</v>
      </c>
      <c r="G140" s="7" t="s">
        <v>805</v>
      </c>
      <c r="H140" s="7"/>
      <c r="I140" s="7"/>
      <c r="L140" s="16"/>
      <c r="M140" s="19"/>
      <c r="N140" s="9"/>
      <c r="P140" s="16" t="s">
        <v>840</v>
      </c>
      <c r="R140" s="18" t="s">
        <v>807</v>
      </c>
      <c r="S140" s="18" t="s">
        <v>808</v>
      </c>
      <c r="AB140" s="5" t="s">
        <v>794</v>
      </c>
      <c r="AC140" s="1" t="s">
        <v>764</v>
      </c>
      <c r="AD140" s="1" t="s">
        <v>809</v>
      </c>
      <c r="AE140" s="1" t="str">
        <f t="shared" si="9"/>
        <v>WA-E9-ATH80-347FGGG2A5</v>
      </c>
      <c r="AF140" s="1" t="str">
        <f>관리자설명서!$B$15&amp;AL성적Data!AE140&amp;".pdf"</f>
        <v>http://www.lxhausys.co.kr/popup/rn/download/downloadPopup.jsp?from=alwindow&amp;uu=/upload/alwindow/data/WA-E9-ATH80-347FGGG2A5.pdf</v>
      </c>
      <c r="AU140" s="169"/>
    </row>
    <row r="141" spans="1:47" s="147" customFormat="1" outlineLevel="1">
      <c r="A141" s="167" t="str">
        <f>C141&amp;"-"&amp;D141&amp;E141&amp;F141</f>
        <v>E9-ATH80-346FEAE2R5T5</v>
      </c>
      <c r="B141" s="143"/>
      <c r="C141" s="143" t="s">
        <v>1248</v>
      </c>
      <c r="D141" s="143" t="s">
        <v>1245</v>
      </c>
      <c r="E141" s="8" t="s">
        <v>794</v>
      </c>
      <c r="F141" s="144">
        <v>5</v>
      </c>
      <c r="G141" s="143" t="s">
        <v>1237</v>
      </c>
      <c r="H141" s="143"/>
      <c r="I141" s="143"/>
      <c r="J141" s="8"/>
      <c r="K141" s="17" t="s">
        <v>1246</v>
      </c>
      <c r="L141" s="16" t="s">
        <v>1253</v>
      </c>
      <c r="M141" s="145">
        <v>0.98299999999999998</v>
      </c>
      <c r="N141" s="16" t="s">
        <v>1240</v>
      </c>
      <c r="O141" s="17"/>
      <c r="P141" s="16"/>
      <c r="Q141" s="17"/>
      <c r="R141" s="17"/>
      <c r="S141" s="17"/>
      <c r="T141" s="8"/>
      <c r="U141" s="8"/>
      <c r="V141" s="8"/>
      <c r="W141" s="8"/>
      <c r="X141" s="8"/>
      <c r="Y141" s="8"/>
      <c r="Z141" s="8"/>
      <c r="AA141" s="146"/>
      <c r="AB141" s="142" t="s">
        <v>794</v>
      </c>
      <c r="AC141" s="147" t="s">
        <v>799</v>
      </c>
      <c r="AD141" s="147" t="s">
        <v>799</v>
      </c>
      <c r="AE141" s="147" t="str">
        <f t="shared" si="9"/>
        <v>TW-E9-ATH80-346FEAE2R5</v>
      </c>
      <c r="AF141" s="147" t="str">
        <f>관리자설명서!$B$15&amp;AL성적Data!AE141&amp;".pdf"</f>
        <v>http://www.lxhausys.co.kr/popup/rn/download/downloadPopup.jsp?from=alwindow&amp;uu=/upload/alwindow/data/TW-E9-ATH80-346FEAE2R5.pdf</v>
      </c>
      <c r="AU141" s="168"/>
    </row>
    <row r="142" spans="1:47" s="147" customFormat="1" outlineLevel="1">
      <c r="A142" s="167" t="str">
        <f>C142&amp;"-"&amp;D142&amp;E142&amp;F142</f>
        <v>E9-ATH80-343FSGS2R5T9</v>
      </c>
      <c r="B142" s="143"/>
      <c r="C142" s="143" t="s">
        <v>916</v>
      </c>
      <c r="D142" s="143" t="s">
        <v>1348</v>
      </c>
      <c r="E142" s="8" t="s">
        <v>1349</v>
      </c>
      <c r="F142" s="144">
        <v>9</v>
      </c>
      <c r="G142" s="143" t="s">
        <v>1353</v>
      </c>
      <c r="H142" s="143"/>
      <c r="I142" s="143"/>
      <c r="J142" s="8"/>
      <c r="K142" s="17" t="s">
        <v>1350</v>
      </c>
      <c r="L142" s="16" t="s">
        <v>1351</v>
      </c>
      <c r="M142" s="145">
        <v>1.0660000000000001</v>
      </c>
      <c r="N142" s="16" t="s">
        <v>168</v>
      </c>
      <c r="O142" s="17"/>
      <c r="P142" s="16"/>
      <c r="Q142" s="17"/>
      <c r="R142" s="17"/>
      <c r="S142" s="17"/>
      <c r="T142" s="8"/>
      <c r="U142" s="8"/>
      <c r="V142" s="8"/>
      <c r="W142" s="8"/>
      <c r="X142" s="8"/>
      <c r="Y142" s="8"/>
      <c r="Z142" s="8"/>
      <c r="AA142" s="146"/>
      <c r="AB142" s="142" t="s">
        <v>164</v>
      </c>
      <c r="AC142" s="147" t="s">
        <v>165</v>
      </c>
      <c r="AD142" s="147" t="s">
        <v>165</v>
      </c>
      <c r="AE142" s="147" t="s">
        <v>1352</v>
      </c>
      <c r="AF142" s="147" t="str">
        <f>관리자설명서!$B$15&amp;AL성적Data!AE142&amp;".pdf"</f>
        <v>http://www.lxhausys.co.kr/popup/rn/download/downloadPopup.jsp?from=alwindow&amp;uu=/upload/alwindow/data/TW-E9-ATH80-343FSGS2R5.pdf</v>
      </c>
      <c r="AU142" s="168"/>
    </row>
    <row r="143" spans="1:47" s="147" customFormat="1" outlineLevel="1">
      <c r="A143" s="167" t="str">
        <f t="shared" ref="A143:A145" si="10">C143&amp;"-"&amp;D143&amp;E143&amp;F143</f>
        <v>E9-ATH80(SMART)-347FGEE2R5T6</v>
      </c>
      <c r="B143" s="143"/>
      <c r="C143" s="143" t="s">
        <v>1273</v>
      </c>
      <c r="D143" s="143" t="s">
        <v>793</v>
      </c>
      <c r="E143" s="8" t="s">
        <v>237</v>
      </c>
      <c r="F143" s="144">
        <v>6</v>
      </c>
      <c r="G143" s="143" t="s">
        <v>256</v>
      </c>
      <c r="H143" s="143"/>
      <c r="I143" s="143"/>
      <c r="J143" s="8"/>
      <c r="K143" s="17" t="s">
        <v>255</v>
      </c>
      <c r="L143" s="16" t="s">
        <v>1274</v>
      </c>
      <c r="M143" s="145">
        <v>0.98299999999999998</v>
      </c>
      <c r="N143" s="16" t="s">
        <v>255</v>
      </c>
      <c r="O143" s="17"/>
      <c r="P143" s="16"/>
      <c r="Q143" s="17"/>
      <c r="R143" s="17"/>
      <c r="S143" s="17"/>
      <c r="T143" s="8"/>
      <c r="U143" s="8"/>
      <c r="V143" s="8"/>
      <c r="W143" s="8"/>
      <c r="X143" s="8"/>
      <c r="Y143" s="8"/>
      <c r="Z143" s="8"/>
      <c r="AA143" s="146"/>
      <c r="AB143" s="142" t="s">
        <v>237</v>
      </c>
      <c r="AC143" s="147" t="s">
        <v>426</v>
      </c>
      <c r="AD143" s="147" t="s">
        <v>426</v>
      </c>
      <c r="AE143" s="147" t="str">
        <f t="shared" si="9"/>
        <v>TW-E9-ATH80(SMART)-347FGEE2R5</v>
      </c>
      <c r="AF143" s="147" t="str">
        <f>관리자설명서!$B$15&amp;AL성적Data!AE143&amp;".pdf"</f>
        <v>http://www.lxhausys.co.kr/popup/rn/download/downloadPopup.jsp?from=alwindow&amp;uu=/upload/alwindow/data/TW-E9-ATH80(SMART)-347FGEE2R5.pdf</v>
      </c>
      <c r="AU143" s="168"/>
    </row>
    <row r="144" spans="1:47" s="147" customFormat="1" outlineLevel="1">
      <c r="A144" s="167" t="str">
        <f t="shared" si="10"/>
        <v>E9-ATH80(SMART)-343FGEE2R5T7</v>
      </c>
      <c r="B144" s="143"/>
      <c r="C144" s="143" t="s">
        <v>1273</v>
      </c>
      <c r="D144" s="143" t="s">
        <v>817</v>
      </c>
      <c r="E144" s="8" t="s">
        <v>237</v>
      </c>
      <c r="F144" s="144">
        <v>7</v>
      </c>
      <c r="G144" s="143" t="s">
        <v>818</v>
      </c>
      <c r="H144" s="143"/>
      <c r="I144" s="143"/>
      <c r="J144" s="8"/>
      <c r="K144" s="17" t="s">
        <v>796</v>
      </c>
      <c r="L144" s="16" t="s">
        <v>1275</v>
      </c>
      <c r="M144" s="145">
        <v>1.0489999999999999</v>
      </c>
      <c r="N144" s="16" t="s">
        <v>1269</v>
      </c>
      <c r="O144" s="17"/>
      <c r="P144" s="16"/>
      <c r="Q144" s="17"/>
      <c r="R144" s="17"/>
      <c r="S144" s="17"/>
      <c r="T144" s="8"/>
      <c r="U144" s="8"/>
      <c r="V144" s="8"/>
      <c r="W144" s="8"/>
      <c r="X144" s="8"/>
      <c r="Y144" s="8"/>
      <c r="Z144" s="8"/>
      <c r="AA144" s="146"/>
      <c r="AB144" s="142" t="s">
        <v>237</v>
      </c>
      <c r="AC144" s="147" t="s">
        <v>426</v>
      </c>
      <c r="AD144" s="147" t="s">
        <v>426</v>
      </c>
      <c r="AE144" s="147" t="str">
        <f t="shared" si="9"/>
        <v>TW-E9-ATH80(SMART)-343FGEE2R5</v>
      </c>
      <c r="AF144" s="147" t="str">
        <f>관리자설명서!$B$15&amp;AL성적Data!AE144&amp;".pdf"</f>
        <v>http://www.lxhausys.co.kr/popup/rn/download/downloadPopup.jsp?from=alwindow&amp;uu=/upload/alwindow/data/TW-E9-ATH80(SMART)-343FGEE2R5.pdf</v>
      </c>
      <c r="AU144" s="168"/>
    </row>
    <row r="145" spans="1:47" s="147" customFormat="1" outlineLevel="1">
      <c r="A145" s="167" t="str">
        <f t="shared" si="10"/>
        <v>E9-ATH80(SMART)-224FFGS1R5T8</v>
      </c>
      <c r="B145" s="143"/>
      <c r="C145" s="143" t="s">
        <v>1273</v>
      </c>
      <c r="D145" s="143" t="s">
        <v>1270</v>
      </c>
      <c r="E145" s="8" t="s">
        <v>237</v>
      </c>
      <c r="F145" s="144">
        <v>8</v>
      </c>
      <c r="G145" s="143" t="s">
        <v>723</v>
      </c>
      <c r="H145" s="143"/>
      <c r="I145" s="143"/>
      <c r="J145" s="8"/>
      <c r="K145" s="17" t="s">
        <v>254</v>
      </c>
      <c r="L145" s="16" t="s">
        <v>1277</v>
      </c>
      <c r="M145" s="145">
        <v>1.595</v>
      </c>
      <c r="N145" s="16" t="s">
        <v>1271</v>
      </c>
      <c r="O145" s="17"/>
      <c r="P145" s="16"/>
      <c r="Q145" s="17"/>
      <c r="R145" s="17"/>
      <c r="S145" s="17"/>
      <c r="T145" s="8"/>
      <c r="U145" s="8"/>
      <c r="V145" s="8"/>
      <c r="W145" s="8"/>
      <c r="X145" s="8"/>
      <c r="Y145" s="8"/>
      <c r="Z145" s="8"/>
      <c r="AA145" s="146"/>
      <c r="AB145" s="142" t="s">
        <v>237</v>
      </c>
      <c r="AC145" s="147" t="s">
        <v>426</v>
      </c>
      <c r="AD145" s="147" t="s">
        <v>426</v>
      </c>
      <c r="AE145" s="147" t="str">
        <f t="shared" si="9"/>
        <v>TW-E9-ATH80(SMART)-224FFGS1R5</v>
      </c>
      <c r="AF145" s="147" t="str">
        <f>관리자설명서!$B$15&amp;AL성적Data!AE145&amp;".pdf"</f>
        <v>http://www.lxhausys.co.kr/popup/rn/download/downloadPopup.jsp?from=alwindow&amp;uu=/upload/alwindow/data/TW-E9-ATH80(SMART)-224FFGS1R5.pdf</v>
      </c>
      <c r="AU145" s="168"/>
    </row>
    <row r="146" spans="1:47" outlineLevel="1">
      <c r="A146" s="5" t="str">
        <f t="shared" si="8"/>
        <v>E9-ATHSH90-343FGDD2R5T1</v>
      </c>
      <c r="C146" s="7" t="s">
        <v>917</v>
      </c>
      <c r="D146" s="7" t="s">
        <v>924</v>
      </c>
      <c r="E146" s="7" t="s">
        <v>794</v>
      </c>
      <c r="F146" s="20">
        <v>1</v>
      </c>
      <c r="G146" s="9" t="s">
        <v>815</v>
      </c>
      <c r="H146" s="7"/>
      <c r="I146" s="7"/>
      <c r="J146" s="7"/>
      <c r="K146" s="9" t="s">
        <v>798</v>
      </c>
      <c r="L146" s="16" t="s">
        <v>1276</v>
      </c>
      <c r="M146" s="19">
        <v>0.97660000000000002</v>
      </c>
      <c r="N146" s="9" t="s">
        <v>798</v>
      </c>
      <c r="AB146" s="4" t="s">
        <v>794</v>
      </c>
      <c r="AC146" s="1" t="str">
        <f t="shared" ref="AC146" si="11">IF(MID(L146,5,2)="",MID(P146,5,2),MID(L146,5,2))</f>
        <v>TW</v>
      </c>
      <c r="AD146" s="1" t="s">
        <v>165</v>
      </c>
      <c r="AE146" s="1" t="str">
        <f t="shared" si="9"/>
        <v>TW-E9-ATHSH90-343FGDD2R5</v>
      </c>
      <c r="AF146" s="1" t="str">
        <f>관리자설명서!$B$15&amp;AL성적Data!AE146&amp;".pdf"</f>
        <v>http://www.lxhausys.co.kr/popup/rn/download/downloadPopup.jsp?from=alwindow&amp;uu=/upload/alwindow/data/TW-E9-ATHSH90-343FGDD2R5.pdf</v>
      </c>
      <c r="AU146" s="169"/>
    </row>
    <row r="147" spans="1:47" outlineLevel="1">
      <c r="A147" s="5" t="str">
        <f t="shared" si="8"/>
        <v>E9-ATHSH90-343FGEE2R5T2</v>
      </c>
      <c r="C147" s="7" t="s">
        <v>917</v>
      </c>
      <c r="D147" s="7" t="s">
        <v>817</v>
      </c>
      <c r="E147" s="7" t="s">
        <v>794</v>
      </c>
      <c r="F147" s="20">
        <v>2</v>
      </c>
      <c r="G147" s="9" t="s">
        <v>818</v>
      </c>
      <c r="H147" s="7"/>
      <c r="I147" s="7"/>
      <c r="J147" s="7"/>
      <c r="K147" s="9" t="s">
        <v>796</v>
      </c>
      <c r="L147" s="16" t="s">
        <v>841</v>
      </c>
      <c r="M147" s="19">
        <v>1.2509999999999999</v>
      </c>
      <c r="N147" s="9" t="s">
        <v>798</v>
      </c>
      <c r="AB147" s="4" t="s">
        <v>794</v>
      </c>
      <c r="AC147" s="1" t="s">
        <v>799</v>
      </c>
      <c r="AD147" s="1" t="s">
        <v>165</v>
      </c>
      <c r="AE147" s="1" t="str">
        <f t="shared" si="9"/>
        <v>TW-E9-ATHSH90-343FGEE2R5</v>
      </c>
      <c r="AF147" s="1" t="str">
        <f>관리자설명서!$B$15&amp;AL성적Data!AE147&amp;".pdf"</f>
        <v>http://www.lxhausys.co.kr/popup/rn/download/downloadPopup.jsp?from=alwindow&amp;uu=/upload/alwindow/data/TW-E9-ATHSH90-343FGEE2R5.pdf</v>
      </c>
      <c r="AU147" s="169"/>
    </row>
    <row r="148" spans="1:47" outlineLevel="1">
      <c r="A148" s="5" t="str">
        <f t="shared" si="8"/>
        <v>E9-ATHSH90-224FFGE1R5T3</v>
      </c>
      <c r="C148" s="7" t="s">
        <v>917</v>
      </c>
      <c r="D148" s="7" t="s">
        <v>824</v>
      </c>
      <c r="E148" s="9" t="s">
        <v>794</v>
      </c>
      <c r="F148" s="21">
        <v>3</v>
      </c>
      <c r="G148" s="7" t="s">
        <v>723</v>
      </c>
      <c r="H148" s="7"/>
      <c r="I148" s="7"/>
      <c r="J148" s="7"/>
      <c r="K148" s="9" t="s">
        <v>803</v>
      </c>
      <c r="L148" s="16" t="s">
        <v>842</v>
      </c>
      <c r="M148" s="19">
        <v>1.6419999999999999</v>
      </c>
      <c r="N148" s="9" t="s">
        <v>798</v>
      </c>
      <c r="O148" s="19"/>
      <c r="P148" s="16"/>
      <c r="Q148" s="9"/>
      <c r="R148" s="9"/>
      <c r="S148" s="9"/>
      <c r="AB148" s="33" t="s">
        <v>794</v>
      </c>
      <c r="AC148" s="1" t="s">
        <v>799</v>
      </c>
      <c r="AD148" s="1" t="s">
        <v>799</v>
      </c>
      <c r="AE148" s="1" t="str">
        <f t="shared" si="9"/>
        <v>TW-E9-ATHSH90-224FFGE1R5</v>
      </c>
      <c r="AF148" s="1" t="str">
        <f>관리자설명서!$B$15&amp;AL성적Data!AE148&amp;".pdf"</f>
        <v>http://www.lxhausys.co.kr/popup/rn/download/downloadPopup.jsp?from=alwindow&amp;uu=/upload/alwindow/data/TW-E9-ATHSH90-224FFGE1R5.pdf</v>
      </c>
      <c r="AU148" s="169"/>
    </row>
    <row r="149" spans="1:47" outlineLevel="1">
      <c r="A149" s="5" t="str">
        <f t="shared" si="8"/>
        <v>E9-ATHSH90-343FGDD2R5T4</v>
      </c>
      <c r="C149" s="7" t="s">
        <v>917</v>
      </c>
      <c r="D149" s="7" t="s">
        <v>814</v>
      </c>
      <c r="E149" s="9" t="s">
        <v>794</v>
      </c>
      <c r="F149" s="21">
        <v>4</v>
      </c>
      <c r="G149" s="7" t="s">
        <v>815</v>
      </c>
      <c r="H149" s="7"/>
      <c r="I149" s="7"/>
      <c r="J149" s="7"/>
      <c r="K149" s="9"/>
      <c r="L149" s="16"/>
      <c r="M149" s="19"/>
      <c r="N149" s="9"/>
      <c r="O149" s="19"/>
      <c r="P149" s="16" t="s">
        <v>264</v>
      </c>
      <c r="Q149" s="9"/>
      <c r="R149" s="9" t="s">
        <v>807</v>
      </c>
      <c r="S149" s="9" t="s">
        <v>843</v>
      </c>
      <c r="AB149" s="33" t="s">
        <v>794</v>
      </c>
      <c r="AC149" s="1" t="s">
        <v>764</v>
      </c>
      <c r="AD149" s="1" t="s">
        <v>809</v>
      </c>
      <c r="AE149" s="1" t="str">
        <f t="shared" si="9"/>
        <v>WA-E9-ATHSH90-343FGDD2R5</v>
      </c>
      <c r="AF149" s="1" t="str">
        <f>관리자설명서!$B$15&amp;AL성적Data!AE149&amp;".pdf"</f>
        <v>http://www.lxhausys.co.kr/popup/rn/download/downloadPopup.jsp?from=alwindow&amp;uu=/upload/alwindow/data/WA-E9-ATHSH90-343FGDD2R5.pdf</v>
      </c>
      <c r="AU149" s="169"/>
    </row>
    <row r="150" spans="1:47" outlineLevel="1">
      <c r="A150" s="5" t="str">
        <f t="shared" si="8"/>
        <v>E9-ATHSH90-224FFGD1R5T5</v>
      </c>
      <c r="C150" s="7" t="s">
        <v>917</v>
      </c>
      <c r="D150" s="7" t="s">
        <v>844</v>
      </c>
      <c r="E150" s="9" t="s">
        <v>794</v>
      </c>
      <c r="F150" s="21">
        <v>5</v>
      </c>
      <c r="G150" s="7" t="s">
        <v>845</v>
      </c>
      <c r="H150" s="7"/>
      <c r="I150" s="7"/>
      <c r="J150" s="7"/>
      <c r="K150" s="9"/>
      <c r="L150" s="16"/>
      <c r="M150" s="19"/>
      <c r="N150" s="9"/>
      <c r="O150" s="19"/>
      <c r="P150" s="16" t="s">
        <v>262</v>
      </c>
      <c r="Q150" s="9"/>
      <c r="R150" s="9" t="s">
        <v>807</v>
      </c>
      <c r="S150" s="9" t="s">
        <v>843</v>
      </c>
      <c r="AB150" s="33" t="s">
        <v>794</v>
      </c>
      <c r="AC150" s="1" t="s">
        <v>764</v>
      </c>
      <c r="AD150" s="1" t="s">
        <v>809</v>
      </c>
      <c r="AE150" s="1" t="str">
        <f t="shared" si="9"/>
        <v>WA-E9-ATHSH90-224FFGD1R5</v>
      </c>
      <c r="AF150" s="1" t="str">
        <f>관리자설명서!$B$15&amp;AL성적Data!AE150&amp;".pdf"</f>
        <v>http://www.lxhausys.co.kr/popup/rn/download/downloadPopup.jsp?from=alwindow&amp;uu=/upload/alwindow/data/WA-E9-ATHSH90-224FFGD1R5.pdf</v>
      </c>
      <c r="AU150" s="169"/>
    </row>
    <row r="151" spans="1:47" outlineLevel="1">
      <c r="A151" s="5" t="str">
        <f t="shared" si="8"/>
        <v>E9-ATHSH90-343FSGS2R5T6</v>
      </c>
      <c r="C151" s="7" t="s">
        <v>917</v>
      </c>
      <c r="D151" s="7" t="s">
        <v>1356</v>
      </c>
      <c r="E151" s="9" t="s">
        <v>794</v>
      </c>
      <c r="F151" s="21">
        <v>6</v>
      </c>
      <c r="G151" s="7" t="s">
        <v>185</v>
      </c>
      <c r="H151" s="7"/>
      <c r="I151" s="7"/>
      <c r="J151" s="7"/>
      <c r="K151" s="18" t="s">
        <v>796</v>
      </c>
      <c r="L151" s="16" t="s">
        <v>1362</v>
      </c>
      <c r="M151" s="19">
        <v>1.0029999999999999</v>
      </c>
      <c r="N151" s="9" t="s">
        <v>798</v>
      </c>
      <c r="O151" s="19"/>
      <c r="P151" s="16"/>
      <c r="Q151" s="9"/>
      <c r="R151" s="9"/>
      <c r="S151" s="9"/>
      <c r="AB151" s="33" t="s">
        <v>794</v>
      </c>
      <c r="AC151" s="1" t="s">
        <v>426</v>
      </c>
      <c r="AD151" s="1" t="s">
        <v>426</v>
      </c>
      <c r="AE151" s="1" t="s">
        <v>1363</v>
      </c>
      <c r="AF151" s="1" t="str">
        <f>관리자설명서!$B$15&amp;AL성적Data!AE151&amp;".pdf"</f>
        <v>http://www.lxhausys.co.kr/popup/rn/download/downloadPopup.jsp?from=alwindow&amp;uu=/upload/alwindow/data/TW-E9-ATHSH90-343FSGS2R5.pdf</v>
      </c>
      <c r="AU151" s="169"/>
    </row>
    <row r="152" spans="1:47" outlineLevel="1">
      <c r="A152" s="5" t="str">
        <f t="shared" si="8"/>
        <v>E9-ASH80-347FGEE2R5T1</v>
      </c>
      <c r="B152" s="7"/>
      <c r="C152" s="7" t="s">
        <v>918</v>
      </c>
      <c r="D152" s="7" t="s">
        <v>793</v>
      </c>
      <c r="E152" s="6" t="s">
        <v>794</v>
      </c>
      <c r="F152" s="10">
        <v>1</v>
      </c>
      <c r="G152" s="7" t="s">
        <v>795</v>
      </c>
      <c r="H152" s="7"/>
      <c r="I152" s="7"/>
      <c r="K152" s="18" t="s">
        <v>798</v>
      </c>
      <c r="L152" s="16" t="s">
        <v>846</v>
      </c>
      <c r="M152" s="19">
        <v>0.92600000000000005</v>
      </c>
      <c r="N152" s="9" t="s">
        <v>798</v>
      </c>
      <c r="P152" s="16"/>
      <c r="AB152" s="5" t="s">
        <v>794</v>
      </c>
      <c r="AC152" s="1" t="s">
        <v>799</v>
      </c>
      <c r="AD152" s="1" t="s">
        <v>799</v>
      </c>
      <c r="AE152" s="1" t="str">
        <f t="shared" si="9"/>
        <v>TW-E9-ASH80-347FGEE2R5</v>
      </c>
      <c r="AF152" s="1" t="str">
        <f>관리자설명서!$B$15&amp;AL성적Data!AE152&amp;".pdf"</f>
        <v>http://www.lxhausys.co.kr/popup/rn/download/downloadPopup.jsp?from=alwindow&amp;uu=/upload/alwindow/data/TW-E9-ASH80-347FGEE2R5.pdf</v>
      </c>
      <c r="AU152" s="169"/>
    </row>
    <row r="153" spans="1:47" outlineLevel="1">
      <c r="A153" s="5" t="str">
        <f t="shared" si="8"/>
        <v>E9-ASH80-343FGEE2R5T2</v>
      </c>
      <c r="B153" s="7"/>
      <c r="C153" s="7" t="s">
        <v>918</v>
      </c>
      <c r="D153" s="7" t="s">
        <v>817</v>
      </c>
      <c r="E153" s="6" t="s">
        <v>794</v>
      </c>
      <c r="F153" s="10">
        <v>2</v>
      </c>
      <c r="G153" s="7" t="s">
        <v>818</v>
      </c>
      <c r="H153" s="7"/>
      <c r="I153" s="7"/>
      <c r="K153" s="18" t="s">
        <v>796</v>
      </c>
      <c r="L153" s="16" t="s">
        <v>847</v>
      </c>
      <c r="M153" s="19">
        <v>1.0569999999999999</v>
      </c>
      <c r="N153" s="9" t="s">
        <v>798</v>
      </c>
      <c r="P153" s="16"/>
      <c r="AB153" s="5" t="s">
        <v>794</v>
      </c>
      <c r="AC153" s="1" t="s">
        <v>799</v>
      </c>
      <c r="AD153" s="1" t="s">
        <v>799</v>
      </c>
      <c r="AE153" s="1" t="str">
        <f t="shared" si="9"/>
        <v>TW-E9-ASH80-343FGEE2R5</v>
      </c>
      <c r="AF153" s="1" t="str">
        <f>관리자설명서!$B$15&amp;AL성적Data!AE153&amp;".pdf"</f>
        <v>http://www.lxhausys.co.kr/popup/rn/download/downloadPopup.jsp?from=alwindow&amp;uu=/upload/alwindow/data/TW-E9-ASH80-343FGEE2R5.pdf</v>
      </c>
      <c r="AU153" s="169"/>
    </row>
    <row r="154" spans="1:47" outlineLevel="1">
      <c r="A154" s="5" t="str">
        <f t="shared" si="8"/>
        <v>E9-ASH80-224FFGE1R5T3</v>
      </c>
      <c r="B154" s="7"/>
      <c r="C154" s="7" t="s">
        <v>918</v>
      </c>
      <c r="D154" s="7" t="s">
        <v>824</v>
      </c>
      <c r="E154" s="6" t="s">
        <v>794</v>
      </c>
      <c r="F154" s="10">
        <v>3</v>
      </c>
      <c r="G154" s="7" t="s">
        <v>723</v>
      </c>
      <c r="H154" s="7"/>
      <c r="I154" s="7"/>
      <c r="K154" s="18" t="s">
        <v>803</v>
      </c>
      <c r="L154" s="16" t="s">
        <v>848</v>
      </c>
      <c r="M154" s="19">
        <v>1.58</v>
      </c>
      <c r="N154" s="9" t="s">
        <v>798</v>
      </c>
      <c r="P154" s="16"/>
      <c r="AB154" s="5" t="s">
        <v>794</v>
      </c>
      <c r="AC154" s="1" t="s">
        <v>799</v>
      </c>
      <c r="AD154" s="1" t="s">
        <v>799</v>
      </c>
      <c r="AE154" s="1" t="str">
        <f t="shared" si="9"/>
        <v>TW-E9-ASH80-224FFGE1R5</v>
      </c>
      <c r="AF154" s="1" t="str">
        <f>관리자설명서!$B$15&amp;AL성적Data!AE154&amp;".pdf"</f>
        <v>http://www.lxhausys.co.kr/popup/rn/download/downloadPopup.jsp?from=alwindow&amp;uu=/upload/alwindow/data/TW-E9-ASH80-224FFGE1R5.pdf</v>
      </c>
      <c r="AU154" s="169"/>
    </row>
    <row r="155" spans="1:47" outlineLevel="1">
      <c r="A155" s="5" t="str">
        <f t="shared" si="8"/>
        <v>E9-ASH80-347FGGG2A5T4</v>
      </c>
      <c r="B155" s="7"/>
      <c r="C155" s="7" t="s">
        <v>918</v>
      </c>
      <c r="D155" s="7" t="s">
        <v>804</v>
      </c>
      <c r="E155" s="6" t="s">
        <v>794</v>
      </c>
      <c r="F155" s="10">
        <v>4</v>
      </c>
      <c r="G155" s="7" t="s">
        <v>805</v>
      </c>
      <c r="H155" s="7"/>
      <c r="I155" s="7"/>
      <c r="L155" s="16"/>
      <c r="M155" s="19"/>
      <c r="N155" s="9"/>
      <c r="P155" s="16" t="s">
        <v>849</v>
      </c>
      <c r="R155" s="18" t="s">
        <v>807</v>
      </c>
      <c r="S155" s="18" t="s">
        <v>808</v>
      </c>
      <c r="AB155" s="5" t="s">
        <v>794</v>
      </c>
      <c r="AC155" s="1" t="s">
        <v>764</v>
      </c>
      <c r="AD155" s="1" t="s">
        <v>809</v>
      </c>
      <c r="AE155" s="1" t="str">
        <f t="shared" si="9"/>
        <v>WA-E9-ASH80-347FGGG2A5</v>
      </c>
      <c r="AF155" s="1" t="str">
        <f>관리자설명서!$B$15&amp;AL성적Data!AE155&amp;".pdf"</f>
        <v>http://www.lxhausys.co.kr/popup/rn/download/downloadPopup.jsp?from=alwindow&amp;uu=/upload/alwindow/data/WA-E9-ASH80-347FGGG2A5.pdf</v>
      </c>
      <c r="AU155" s="169"/>
    </row>
    <row r="156" spans="1:47" s="147" customFormat="1" outlineLevel="1">
      <c r="A156" s="167" t="str">
        <f>C156&amp;"-"&amp;D156&amp;E156&amp;F156</f>
        <v>E9-ASH80-346FEAE2R5T5</v>
      </c>
      <c r="B156" s="143"/>
      <c r="C156" s="143" t="s">
        <v>1250</v>
      </c>
      <c r="D156" s="143" t="s">
        <v>1252</v>
      </c>
      <c r="E156" s="8" t="s">
        <v>794</v>
      </c>
      <c r="F156" s="144">
        <v>5</v>
      </c>
      <c r="G156" s="143" t="s">
        <v>1237</v>
      </c>
      <c r="H156" s="143"/>
      <c r="I156" s="143"/>
      <c r="J156" s="8"/>
      <c r="K156" s="17" t="s">
        <v>1246</v>
      </c>
      <c r="L156" s="16" t="s">
        <v>1251</v>
      </c>
      <c r="M156" s="145">
        <v>0.98</v>
      </c>
      <c r="N156" s="16" t="s">
        <v>1240</v>
      </c>
      <c r="O156" s="17"/>
      <c r="P156" s="16"/>
      <c r="Q156" s="17"/>
      <c r="R156" s="17"/>
      <c r="S156" s="17"/>
      <c r="T156" s="8"/>
      <c r="U156" s="8"/>
      <c r="V156" s="8"/>
      <c r="W156" s="8"/>
      <c r="X156" s="8"/>
      <c r="Y156" s="8"/>
      <c r="Z156" s="8"/>
      <c r="AA156" s="146"/>
      <c r="AB156" s="142" t="s">
        <v>794</v>
      </c>
      <c r="AC156" s="147" t="s">
        <v>799</v>
      </c>
      <c r="AD156" s="147" t="s">
        <v>799</v>
      </c>
      <c r="AE156" s="147" t="str">
        <f t="shared" ref="AE156:AE160" si="12">AC156&amp;"-"&amp;C156&amp;"-"&amp;D156</f>
        <v>TW-E9-ASH80-346FEAE2R5</v>
      </c>
      <c r="AF156" s="147" t="str">
        <f>관리자설명서!$B$15&amp;AL성적Data!AE156&amp;".pdf"</f>
        <v>http://www.lxhausys.co.kr/popup/rn/download/downloadPopup.jsp?from=alwindow&amp;uu=/upload/alwindow/data/TW-E9-ASH80-346FEAE2R5.pdf</v>
      </c>
      <c r="AU156" s="168"/>
    </row>
    <row r="157" spans="1:47" s="147" customFormat="1" outlineLevel="1">
      <c r="A157" s="167" t="str">
        <f>C157&amp;"-"&amp;D157&amp;E157&amp;F157</f>
        <v>E9-ASH80-343FSGS2R5T6</v>
      </c>
      <c r="B157" s="143"/>
      <c r="C157" s="143" t="s">
        <v>918</v>
      </c>
      <c r="D157" s="143" t="s">
        <v>1348</v>
      </c>
      <c r="E157" s="8" t="s">
        <v>164</v>
      </c>
      <c r="F157" s="144">
        <v>6</v>
      </c>
      <c r="G157" s="143" t="s">
        <v>185</v>
      </c>
      <c r="H157" s="143"/>
      <c r="I157" s="143"/>
      <c r="J157" s="8"/>
      <c r="K157" s="17" t="s">
        <v>172</v>
      </c>
      <c r="L157" s="16" t="s">
        <v>1354</v>
      </c>
      <c r="M157" s="145">
        <v>1.1339999999999999</v>
      </c>
      <c r="N157" s="16" t="s">
        <v>168</v>
      </c>
      <c r="O157" s="17"/>
      <c r="P157" s="16"/>
      <c r="Q157" s="17"/>
      <c r="R157" s="17"/>
      <c r="S157" s="17"/>
      <c r="T157" s="8"/>
      <c r="U157" s="8"/>
      <c r="V157" s="8"/>
      <c r="W157" s="8"/>
      <c r="X157" s="8"/>
      <c r="Y157" s="8"/>
      <c r="Z157" s="8"/>
      <c r="AA157" s="146"/>
      <c r="AB157" s="142" t="s">
        <v>245</v>
      </c>
      <c r="AC157" s="147" t="s">
        <v>426</v>
      </c>
      <c r="AD157" s="147" t="s">
        <v>426</v>
      </c>
      <c r="AE157" s="147" t="s">
        <v>1355</v>
      </c>
      <c r="AF157" s="147" t="str">
        <f>관리자설명서!$B$15&amp;AL성적Data!AE157&amp;".pdf"</f>
        <v>http://www.lxhausys.co.kr/popup/rn/download/downloadPopup.jsp?from=alwindow&amp;uu=/upload/alwindow/data/TW-E9-ASH80-343FSGS2R5.pdf</v>
      </c>
      <c r="AU157" s="168"/>
    </row>
    <row r="158" spans="1:47" s="147" customFormat="1" outlineLevel="1">
      <c r="A158" s="167" t="str">
        <f t="shared" ref="A158:A160" si="13">C158&amp;"-"&amp;D158&amp;E158&amp;F158</f>
        <v>E9-ASH80(SMART)-347FGEE2R5T1</v>
      </c>
      <c r="B158" s="143"/>
      <c r="C158" s="143" t="s">
        <v>1261</v>
      </c>
      <c r="D158" s="143" t="s">
        <v>793</v>
      </c>
      <c r="E158" s="8" t="s">
        <v>794</v>
      </c>
      <c r="F158" s="144">
        <v>1</v>
      </c>
      <c r="G158" s="143" t="s">
        <v>795</v>
      </c>
      <c r="H158" s="143"/>
      <c r="I158" s="143"/>
      <c r="J158" s="8"/>
      <c r="K158" s="17" t="s">
        <v>798</v>
      </c>
      <c r="L158" s="16" t="s">
        <v>1262</v>
      </c>
      <c r="M158" s="145">
        <v>0.98499999999999999</v>
      </c>
      <c r="N158" s="16" t="s">
        <v>798</v>
      </c>
      <c r="O158" s="17"/>
      <c r="P158" s="16"/>
      <c r="Q158" s="17"/>
      <c r="R158" s="17"/>
      <c r="S158" s="17"/>
      <c r="T158" s="8"/>
      <c r="U158" s="8"/>
      <c r="V158" s="8"/>
      <c r="W158" s="8"/>
      <c r="X158" s="8"/>
      <c r="Y158" s="8"/>
      <c r="Z158" s="8"/>
      <c r="AA158" s="146"/>
      <c r="AB158" s="142" t="s">
        <v>794</v>
      </c>
      <c r="AC158" s="147" t="s">
        <v>799</v>
      </c>
      <c r="AD158" s="147" t="s">
        <v>799</v>
      </c>
      <c r="AE158" s="147" t="str">
        <f t="shared" si="12"/>
        <v>TW-E9-ASH80(SMART)-347FGEE2R5</v>
      </c>
      <c r="AF158" s="147" t="str">
        <f>관리자설명서!$B$15&amp;AL성적Data!AE158&amp;".pdf"</f>
        <v>http://www.lxhausys.co.kr/popup/rn/download/downloadPopup.jsp?from=alwindow&amp;uu=/upload/alwindow/data/TW-E9-ASH80(SMART)-347FGEE2R5.pdf</v>
      </c>
      <c r="AU158" s="168"/>
    </row>
    <row r="159" spans="1:47" s="147" customFormat="1" outlineLevel="1">
      <c r="A159" s="167" t="str">
        <f t="shared" si="13"/>
        <v>E9-ASH80(SMART)-343FGEE2R5T2</v>
      </c>
      <c r="B159" s="143"/>
      <c r="C159" s="143" t="s">
        <v>1261</v>
      </c>
      <c r="D159" s="143" t="s">
        <v>817</v>
      </c>
      <c r="E159" s="8" t="s">
        <v>794</v>
      </c>
      <c r="F159" s="144">
        <v>2</v>
      </c>
      <c r="G159" s="143" t="s">
        <v>818</v>
      </c>
      <c r="H159" s="143"/>
      <c r="I159" s="143"/>
      <c r="J159" s="8"/>
      <c r="K159" s="17" t="s">
        <v>796</v>
      </c>
      <c r="L159" s="16" t="s">
        <v>1263</v>
      </c>
      <c r="M159" s="145">
        <v>1.091</v>
      </c>
      <c r="N159" s="16" t="s">
        <v>798</v>
      </c>
      <c r="O159" s="17"/>
      <c r="P159" s="16"/>
      <c r="Q159" s="17"/>
      <c r="R159" s="17"/>
      <c r="S159" s="17"/>
      <c r="T159" s="8"/>
      <c r="U159" s="8"/>
      <c r="V159" s="8"/>
      <c r="W159" s="8"/>
      <c r="X159" s="8"/>
      <c r="Y159" s="8"/>
      <c r="Z159" s="8"/>
      <c r="AA159" s="146"/>
      <c r="AB159" s="142" t="s">
        <v>794</v>
      </c>
      <c r="AC159" s="147" t="s">
        <v>799</v>
      </c>
      <c r="AD159" s="147" t="s">
        <v>799</v>
      </c>
      <c r="AE159" s="147" t="str">
        <f t="shared" si="12"/>
        <v>TW-E9-ASH80(SMART)-343FGEE2R5</v>
      </c>
      <c r="AF159" s="147" t="str">
        <f>관리자설명서!$B$15&amp;AL성적Data!AE159&amp;".pdf"</f>
        <v>http://www.lxhausys.co.kr/popup/rn/download/downloadPopup.jsp?from=alwindow&amp;uu=/upload/alwindow/data/TW-E9-ASH80(SMART)-343FGEE2R5.pdf</v>
      </c>
      <c r="AU159" s="168"/>
    </row>
    <row r="160" spans="1:47" s="147" customFormat="1" outlineLevel="1">
      <c r="A160" s="167" t="str">
        <f t="shared" si="13"/>
        <v>E9-ASH80(SMART)-224FFGS1R5T3</v>
      </c>
      <c r="B160" s="143"/>
      <c r="C160" s="143" t="s">
        <v>1261</v>
      </c>
      <c r="D160" s="143" t="s">
        <v>1270</v>
      </c>
      <c r="E160" s="8" t="s">
        <v>794</v>
      </c>
      <c r="F160" s="144">
        <v>3</v>
      </c>
      <c r="G160" s="143" t="s">
        <v>723</v>
      </c>
      <c r="H160" s="143"/>
      <c r="I160" s="143"/>
      <c r="J160" s="8"/>
      <c r="K160" s="17" t="s">
        <v>803</v>
      </c>
      <c r="L160" s="16" t="s">
        <v>1264</v>
      </c>
      <c r="M160" s="145">
        <v>1.613</v>
      </c>
      <c r="N160" s="16" t="s">
        <v>798</v>
      </c>
      <c r="O160" s="17"/>
      <c r="P160" s="16"/>
      <c r="Q160" s="17"/>
      <c r="R160" s="17"/>
      <c r="S160" s="17"/>
      <c r="T160" s="8"/>
      <c r="U160" s="8"/>
      <c r="V160" s="8"/>
      <c r="W160" s="8"/>
      <c r="X160" s="8"/>
      <c r="Y160" s="8"/>
      <c r="Z160" s="8"/>
      <c r="AA160" s="146"/>
      <c r="AB160" s="142" t="s">
        <v>794</v>
      </c>
      <c r="AC160" s="147" t="s">
        <v>799</v>
      </c>
      <c r="AD160" s="147" t="s">
        <v>799</v>
      </c>
      <c r="AE160" s="147" t="str">
        <f t="shared" si="12"/>
        <v>TW-E9-ASH80(SMART)-224FFGS1R5</v>
      </c>
      <c r="AF160" s="147" t="str">
        <f>관리자설명서!$B$15&amp;AL성적Data!AE160&amp;".pdf"</f>
        <v>http://www.lxhausys.co.kr/popup/rn/download/downloadPopup.jsp?from=alwindow&amp;uu=/upload/alwindow/data/TW-E9-ASH80(SMART)-224FFGS1R5.pdf</v>
      </c>
      <c r="AU160" s="168"/>
    </row>
    <row r="161" spans="1:38" s="169" customFormat="1" outlineLevel="1">
      <c r="A161" s="170" t="str">
        <f t="shared" ref="A161:A180" si="14">C161&amp;"-"&amp;D161&amp;E161&amp;F161</f>
        <v>E9-ALS200-343FGEE2R5T1</v>
      </c>
      <c r="B161" s="21"/>
      <c r="C161" s="20" t="s">
        <v>922</v>
      </c>
      <c r="D161" s="20" t="s">
        <v>63</v>
      </c>
      <c r="E161" s="20" t="s">
        <v>794</v>
      </c>
      <c r="F161" s="10">
        <v>1</v>
      </c>
      <c r="G161" s="20" t="s">
        <v>818</v>
      </c>
      <c r="H161" s="20" t="s">
        <v>166</v>
      </c>
      <c r="I161" s="20" t="s">
        <v>166</v>
      </c>
      <c r="J161" s="20"/>
      <c r="K161" s="171" t="s">
        <v>172</v>
      </c>
      <c r="L161" s="172" t="s">
        <v>127</v>
      </c>
      <c r="M161" s="173">
        <v>1.28</v>
      </c>
      <c r="N161" s="171" t="s">
        <v>168</v>
      </c>
      <c r="O161" s="174"/>
      <c r="P161" s="175"/>
      <c r="Q161" s="174"/>
      <c r="R161" s="174"/>
      <c r="S161" s="174"/>
      <c r="T161" s="176"/>
      <c r="U161" s="21"/>
      <c r="V161" s="176"/>
      <c r="W161" s="21"/>
      <c r="X161" s="176"/>
      <c r="Y161" s="21"/>
      <c r="Z161" s="176"/>
      <c r="AA161" s="177"/>
      <c r="AB161" s="178" t="s">
        <v>794</v>
      </c>
      <c r="AC161" s="169" t="str">
        <f t="shared" ref="AC161:AC163" si="15">IF(MID(L161,5,2)="",MID(P161,5,2),MID(L161,5,2))</f>
        <v>TW</v>
      </c>
      <c r="AD161" s="169" t="s">
        <v>165</v>
      </c>
      <c r="AE161" s="169" t="str">
        <f t="shared" ref="AE161:AE174" si="16">AC161&amp;"-"&amp;C161&amp;"-"&amp;D161</f>
        <v>TW-E9-ALS200-343FGEE2R5</v>
      </c>
      <c r="AF161" s="169" t="str">
        <f>관리자설명서!$B$15&amp;AL성적Data!AE161&amp;".pdf"</f>
        <v>http://www.lxhausys.co.kr/popup/rn/download/downloadPopup.jsp?from=alwindow&amp;uu=/upload/alwindow/data/TW-E9-ALS200-343FGEE2R5.pdf</v>
      </c>
    </row>
    <row r="162" spans="1:38" s="169" customFormat="1" outlineLevel="1">
      <c r="A162" s="170" t="str">
        <f t="shared" si="14"/>
        <v>E9-ALS200-343FGEE2A5T2</v>
      </c>
      <c r="B162" s="21"/>
      <c r="C162" s="20" t="s">
        <v>922</v>
      </c>
      <c r="D162" s="20" t="s">
        <v>73</v>
      </c>
      <c r="E162" s="20" t="s">
        <v>794</v>
      </c>
      <c r="F162" s="10">
        <v>2</v>
      </c>
      <c r="G162" s="20" t="s">
        <v>850</v>
      </c>
      <c r="H162" s="20" t="s">
        <v>166</v>
      </c>
      <c r="I162" s="20" t="s">
        <v>166</v>
      </c>
      <c r="J162" s="20"/>
      <c r="K162" s="171" t="s">
        <v>172</v>
      </c>
      <c r="L162" s="172" t="s">
        <v>107</v>
      </c>
      <c r="M162" s="173">
        <v>1.339</v>
      </c>
      <c r="N162" s="171" t="s">
        <v>168</v>
      </c>
      <c r="O162" s="174"/>
      <c r="P162" s="175"/>
      <c r="Q162" s="174"/>
      <c r="R162" s="174"/>
      <c r="S162" s="174"/>
      <c r="T162" s="176"/>
      <c r="U162" s="21"/>
      <c r="V162" s="176"/>
      <c r="W162" s="21"/>
      <c r="X162" s="176"/>
      <c r="Y162" s="21"/>
      <c r="Z162" s="176"/>
      <c r="AA162" s="177"/>
      <c r="AB162" s="178" t="s">
        <v>794</v>
      </c>
      <c r="AC162" s="169" t="str">
        <f t="shared" si="15"/>
        <v>TW</v>
      </c>
      <c r="AD162" s="169" t="s">
        <v>165</v>
      </c>
      <c r="AE162" s="169" t="str">
        <f t="shared" si="16"/>
        <v>TW-E9-ALS200-343FGEE2A5</v>
      </c>
      <c r="AF162" s="169" t="str">
        <f>관리자설명서!$B$15&amp;AL성적Data!AE162&amp;".pdf"</f>
        <v>http://www.lxhausys.co.kr/popup/rn/download/downloadPopup.jsp?from=alwindow&amp;uu=/upload/alwindow/data/TW-E9-ALS200-343FGEE2A5.pdf</v>
      </c>
      <c r="AL162" s="179"/>
    </row>
    <row r="163" spans="1:38" s="169" customFormat="1" outlineLevel="1">
      <c r="A163" s="170" t="str">
        <f t="shared" si="14"/>
        <v>E9-ALS200-224FFGE1A5T3</v>
      </c>
      <c r="B163" s="21"/>
      <c r="C163" s="20" t="s">
        <v>922</v>
      </c>
      <c r="D163" s="20" t="s">
        <v>75</v>
      </c>
      <c r="E163" s="20" t="s">
        <v>794</v>
      </c>
      <c r="F163" s="10">
        <v>3</v>
      </c>
      <c r="G163" s="180" t="s">
        <v>851</v>
      </c>
      <c r="H163" s="20" t="s">
        <v>166</v>
      </c>
      <c r="I163" s="20" t="s">
        <v>166</v>
      </c>
      <c r="J163" s="20"/>
      <c r="K163" s="171" t="s">
        <v>167</v>
      </c>
      <c r="L163" s="172" t="s">
        <v>115</v>
      </c>
      <c r="M163" s="173">
        <v>2.0960000000000001</v>
      </c>
      <c r="N163" s="171" t="s">
        <v>168</v>
      </c>
      <c r="O163" s="174"/>
      <c r="P163" s="175"/>
      <c r="Q163" s="174"/>
      <c r="R163" s="174"/>
      <c r="S163" s="174"/>
      <c r="T163" s="176"/>
      <c r="U163" s="21"/>
      <c r="V163" s="176"/>
      <c r="W163" s="21"/>
      <c r="X163" s="176"/>
      <c r="Y163" s="21"/>
      <c r="Z163" s="176"/>
      <c r="AA163" s="177"/>
      <c r="AB163" s="178" t="s">
        <v>794</v>
      </c>
      <c r="AC163" s="169" t="str">
        <f t="shared" si="15"/>
        <v>TW</v>
      </c>
      <c r="AD163" s="169" t="s">
        <v>165</v>
      </c>
      <c r="AE163" s="169" t="str">
        <f t="shared" si="16"/>
        <v>TW-E9-ALS200-224FFGE1A5</v>
      </c>
      <c r="AF163" s="169" t="str">
        <f>관리자설명서!$B$15&amp;AL성적Data!AE163&amp;".pdf"</f>
        <v>http://www.lxhausys.co.kr/popup/rn/download/downloadPopup.jsp?from=alwindow&amp;uu=/upload/alwindow/data/TW-E9-ALS200-224FFGE1A5.pdf</v>
      </c>
    </row>
    <row r="164" spans="1:38" s="169" customFormat="1" outlineLevel="1">
      <c r="A164" s="170" t="str">
        <f t="shared" si="14"/>
        <v>E9-ALS200-224FFGE1R5T4</v>
      </c>
      <c r="B164" s="21"/>
      <c r="C164" s="20" t="s">
        <v>922</v>
      </c>
      <c r="D164" s="20" t="s">
        <v>824</v>
      </c>
      <c r="E164" s="20" t="s">
        <v>794</v>
      </c>
      <c r="F164" s="10">
        <v>4</v>
      </c>
      <c r="G164" s="180" t="s">
        <v>723</v>
      </c>
      <c r="H164" s="20" t="s">
        <v>166</v>
      </c>
      <c r="I164" s="20" t="s">
        <v>166</v>
      </c>
      <c r="J164" s="20"/>
      <c r="K164" s="171" t="s">
        <v>167</v>
      </c>
      <c r="L164" s="172" t="s">
        <v>852</v>
      </c>
      <c r="M164" s="173">
        <v>1.7030000000000001</v>
      </c>
      <c r="N164" s="171" t="s">
        <v>168</v>
      </c>
      <c r="O164" s="174"/>
      <c r="P164" s="175"/>
      <c r="Q164" s="174"/>
      <c r="R164" s="174"/>
      <c r="S164" s="174"/>
      <c r="T164" s="176"/>
      <c r="U164" s="21"/>
      <c r="V164" s="176"/>
      <c r="W164" s="21"/>
      <c r="X164" s="176"/>
      <c r="Y164" s="21"/>
      <c r="Z164" s="176"/>
      <c r="AA164" s="177"/>
      <c r="AB164" s="178" t="s">
        <v>794</v>
      </c>
      <c r="AC164" s="169" t="s">
        <v>165</v>
      </c>
      <c r="AD164" s="169" t="s">
        <v>165</v>
      </c>
      <c r="AE164" s="169" t="str">
        <f t="shared" si="16"/>
        <v>TW-E9-ALS200-224FFGE1R5</v>
      </c>
      <c r="AF164" s="169" t="str">
        <f>관리자설명서!$B$15&amp;AL성적Data!AE164&amp;".pdf"</f>
        <v>http://www.lxhausys.co.kr/popup/rn/download/downloadPopup.jsp?from=alwindow&amp;uu=/upload/alwindow/data/TW-E9-ALS200-224FFGE1R5.pdf</v>
      </c>
    </row>
    <row r="165" spans="1:38" s="169" customFormat="1" outlineLevel="1">
      <c r="A165" s="170" t="str">
        <f t="shared" si="14"/>
        <v>E9-ALS200-343FGGG2A5T5</v>
      </c>
      <c r="B165" s="21"/>
      <c r="C165" s="20" t="s">
        <v>995</v>
      </c>
      <c r="D165" s="20" t="s">
        <v>853</v>
      </c>
      <c r="E165" s="171" t="s">
        <v>794</v>
      </c>
      <c r="F165" s="181">
        <v>5</v>
      </c>
      <c r="G165" s="20" t="s">
        <v>854</v>
      </c>
      <c r="H165" s="20" t="s">
        <v>166</v>
      </c>
      <c r="I165" s="20" t="s">
        <v>166</v>
      </c>
      <c r="J165" s="20"/>
      <c r="K165" s="171"/>
      <c r="L165" s="172"/>
      <c r="M165" s="173"/>
      <c r="N165" s="171"/>
      <c r="O165" s="173"/>
      <c r="P165" s="172" t="s">
        <v>191</v>
      </c>
      <c r="Q165" s="171"/>
      <c r="R165" s="171" t="s">
        <v>855</v>
      </c>
      <c r="S165" s="171" t="s">
        <v>808</v>
      </c>
      <c r="T165" s="176"/>
      <c r="U165" s="21"/>
      <c r="V165" s="176"/>
      <c r="W165" s="21"/>
      <c r="X165" s="176"/>
      <c r="Y165" s="21"/>
      <c r="Z165" s="176"/>
      <c r="AA165" s="177"/>
      <c r="AB165" s="182" t="s">
        <v>794</v>
      </c>
      <c r="AC165" s="169" t="s">
        <v>764</v>
      </c>
      <c r="AD165" s="169" t="s">
        <v>809</v>
      </c>
      <c r="AE165" s="169" t="str">
        <f t="shared" si="16"/>
        <v>WA-E9-ALS200-343FGGG2A5</v>
      </c>
      <c r="AF165" s="169" t="str">
        <f>관리자설명서!$B$15&amp;AL성적Data!AE165&amp;".pdf"</f>
        <v>http://www.lxhausys.co.kr/popup/rn/download/downloadPopup.jsp?from=alwindow&amp;uu=/upload/alwindow/data/WA-E9-ALS200-343FGGG2A5.pdf</v>
      </c>
    </row>
    <row r="166" spans="1:38" s="187" customFormat="1" outlineLevel="1">
      <c r="A166" s="183" t="str">
        <f t="shared" si="14"/>
        <v>E9-ALS200-342FEAE2R5T6</v>
      </c>
      <c r="B166" s="176"/>
      <c r="C166" s="144" t="s">
        <v>922</v>
      </c>
      <c r="D166" s="144" t="s">
        <v>1255</v>
      </c>
      <c r="E166" s="144" t="s">
        <v>794</v>
      </c>
      <c r="F166" s="144">
        <v>6</v>
      </c>
      <c r="G166" s="144" t="s">
        <v>1323</v>
      </c>
      <c r="H166" s="144" t="s">
        <v>166</v>
      </c>
      <c r="I166" s="144" t="s">
        <v>166</v>
      </c>
      <c r="J166" s="144"/>
      <c r="K166" s="172" t="s">
        <v>172</v>
      </c>
      <c r="L166" s="172" t="s">
        <v>1256</v>
      </c>
      <c r="M166" s="184">
        <v>1.2150000000000001</v>
      </c>
      <c r="N166" s="172" t="s">
        <v>168</v>
      </c>
      <c r="O166" s="175"/>
      <c r="P166" s="175"/>
      <c r="Q166" s="175"/>
      <c r="R166" s="175"/>
      <c r="S166" s="175"/>
      <c r="T166" s="176"/>
      <c r="U166" s="176"/>
      <c r="V166" s="176"/>
      <c r="W166" s="176"/>
      <c r="X166" s="176"/>
      <c r="Y166" s="176"/>
      <c r="Z166" s="176"/>
      <c r="AA166" s="185"/>
      <c r="AB166" s="186" t="s">
        <v>794</v>
      </c>
      <c r="AC166" s="187" t="str">
        <f t="shared" ref="AC166:AC172" si="17">IF(MID(L166,5,2)="",MID(P166,5,2),MID(L166,5,2))</f>
        <v>TW</v>
      </c>
      <c r="AD166" s="187" t="s">
        <v>165</v>
      </c>
      <c r="AE166" s="187" t="str">
        <f t="shared" si="16"/>
        <v>TW-E9-ALS200-342FEAE2R5</v>
      </c>
      <c r="AF166" s="187" t="str">
        <f>관리자설명서!$B$15&amp;AL성적Data!AE166&amp;".pdf"</f>
        <v>http://www.lxhausys.co.kr/popup/rn/download/downloadPopup.jsp?from=alwindow&amp;uu=/upload/alwindow/data/TW-E9-ALS200-342FEAE2R5.pdf</v>
      </c>
    </row>
    <row r="167" spans="1:38" outlineLevel="1">
      <c r="A167" s="5" t="str">
        <f t="shared" si="14"/>
        <v>E9-ALS200N-346FEAE2R5T1</v>
      </c>
      <c r="C167" s="7" t="s">
        <v>1336</v>
      </c>
      <c r="D167" s="7" t="s">
        <v>1328</v>
      </c>
      <c r="E167" s="7" t="s">
        <v>164</v>
      </c>
      <c r="F167" s="20">
        <v>1</v>
      </c>
      <c r="G167" s="3" t="s">
        <v>1324</v>
      </c>
      <c r="H167" s="7"/>
      <c r="I167" s="7"/>
      <c r="J167" s="7"/>
      <c r="K167" s="9" t="s">
        <v>1310</v>
      </c>
      <c r="L167" s="16" t="s">
        <v>1312</v>
      </c>
      <c r="M167" s="19">
        <v>1.073</v>
      </c>
      <c r="N167" s="9" t="s">
        <v>168</v>
      </c>
      <c r="AB167" s="4" t="s">
        <v>164</v>
      </c>
      <c r="AC167" s="1" t="str">
        <f t="shared" si="17"/>
        <v>TW</v>
      </c>
      <c r="AD167" s="1" t="s">
        <v>165</v>
      </c>
      <c r="AE167" s="1" t="s">
        <v>1321</v>
      </c>
      <c r="AF167" s="1" t="str">
        <f>관리자설명서!$B$15&amp;AL성적Data!AE167&amp;".pdf"</f>
        <v>http://www.lxhausys.co.kr/popup/rn/download/downloadPopup.jsp?from=alwindow&amp;uu=/upload/alwindow/data/TW-E9-ALS200-346FEAE2R5.pdf</v>
      </c>
    </row>
    <row r="168" spans="1:38" outlineLevel="1">
      <c r="A168" s="5" t="str">
        <f t="shared" si="14"/>
        <v>E9-ALS200N-347FGLL2R5T2</v>
      </c>
      <c r="C168" s="7" t="s">
        <v>1336</v>
      </c>
      <c r="D168" s="7" t="s">
        <v>1329</v>
      </c>
      <c r="E168" s="7" t="s">
        <v>164</v>
      </c>
      <c r="F168" s="20">
        <v>2</v>
      </c>
      <c r="G168" s="7" t="s">
        <v>1325</v>
      </c>
      <c r="H168" s="7"/>
      <c r="I168" s="7"/>
      <c r="J168" s="7"/>
      <c r="K168" s="9" t="s">
        <v>1310</v>
      </c>
      <c r="L168" s="16" t="s">
        <v>1313</v>
      </c>
      <c r="M168" s="19">
        <v>1.125</v>
      </c>
      <c r="N168" s="9" t="s">
        <v>168</v>
      </c>
      <c r="AB168" s="4" t="s">
        <v>164</v>
      </c>
      <c r="AC168" s="1" t="str">
        <f t="shared" si="17"/>
        <v>TW</v>
      </c>
      <c r="AD168" s="1" t="s">
        <v>165</v>
      </c>
      <c r="AE168" s="1" t="s">
        <v>1318</v>
      </c>
      <c r="AF168" s="1" t="str">
        <f>관리자설명서!$B$15&amp;AL성적Data!AE168&amp;".pdf"</f>
        <v>http://www.lxhausys.co.kr/popup/rn/download/downloadPopup.jsp?from=alwindow&amp;uu=/upload/alwindow/data/TW-E9-ALS200-347FGLL2R5.pdf</v>
      </c>
    </row>
    <row r="169" spans="1:38" outlineLevel="1">
      <c r="A169" s="5" t="str">
        <f t="shared" si="14"/>
        <v>E9-ALS200N-343FGLL2R5T3</v>
      </c>
      <c r="C169" s="7" t="s">
        <v>1336</v>
      </c>
      <c r="D169" s="7" t="s">
        <v>1330</v>
      </c>
      <c r="E169" s="7" t="s">
        <v>164</v>
      </c>
      <c r="F169" s="20">
        <v>3</v>
      </c>
      <c r="G169" s="7" t="s">
        <v>1326</v>
      </c>
      <c r="H169" s="7"/>
      <c r="I169" s="7"/>
      <c r="J169" s="7"/>
      <c r="K169" s="9" t="s">
        <v>1310</v>
      </c>
      <c r="L169" s="16" t="s">
        <v>1314</v>
      </c>
      <c r="M169" s="19">
        <v>1.1830000000000001</v>
      </c>
      <c r="N169" s="9" t="s">
        <v>168</v>
      </c>
      <c r="AB169" s="4" t="s">
        <v>164</v>
      </c>
      <c r="AC169" s="1" t="str">
        <f t="shared" si="17"/>
        <v>TW</v>
      </c>
      <c r="AD169" s="1" t="s">
        <v>165</v>
      </c>
      <c r="AE169" s="1" t="s">
        <v>1317</v>
      </c>
      <c r="AF169" s="1" t="str">
        <f>관리자설명서!$B$15&amp;AL성적Data!AE169&amp;".pdf"</f>
        <v>http://www.lxhausys.co.kr/popup/rn/download/downloadPopup.jsp?from=alwindow&amp;uu=/upload/alwindow/data/TW-E9-ALS200-343FGLL2R5.pdf</v>
      </c>
    </row>
    <row r="170" spans="1:38" outlineLevel="1">
      <c r="A170" s="5" t="str">
        <f t="shared" si="14"/>
        <v>E9-ALS200N-224FFGL1R5T4</v>
      </c>
      <c r="C170" s="7" t="s">
        <v>1336</v>
      </c>
      <c r="D170" s="7" t="s">
        <v>1331</v>
      </c>
      <c r="E170" s="7" t="s">
        <v>164</v>
      </c>
      <c r="F170" s="20">
        <v>4</v>
      </c>
      <c r="G170" s="7" t="s">
        <v>1327</v>
      </c>
      <c r="H170" s="7"/>
      <c r="I170" s="7"/>
      <c r="J170" s="7"/>
      <c r="K170" s="9" t="s">
        <v>1311</v>
      </c>
      <c r="L170" s="16" t="s">
        <v>1315</v>
      </c>
      <c r="M170" s="19">
        <v>1.7450000000000001</v>
      </c>
      <c r="N170" s="9" t="s">
        <v>168</v>
      </c>
      <c r="AB170" s="4" t="s">
        <v>164</v>
      </c>
      <c r="AC170" s="1" t="s">
        <v>165</v>
      </c>
      <c r="AD170" s="1" t="s">
        <v>165</v>
      </c>
      <c r="AE170" s="1" t="s">
        <v>1316</v>
      </c>
      <c r="AF170" s="1" t="str">
        <f>관리자설명서!$B$15&amp;AL성적Data!AE170&amp;".pdf"</f>
        <v>http://www.lxhausys.co.kr/popup/rn/download/downloadPopup.jsp?from=alwindow&amp;uu=/upload/alwindow/data/TW-E9-ALS200-224FFGL1R5.pdf</v>
      </c>
    </row>
    <row r="171" spans="1:38" outlineLevel="1">
      <c r="A171" s="5" t="str">
        <f t="shared" si="14"/>
        <v>E9-ALS200N-346FEAE2R5T5</v>
      </c>
      <c r="C171" s="7" t="s">
        <v>1336</v>
      </c>
      <c r="D171" s="7" t="s">
        <v>1328</v>
      </c>
      <c r="E171" s="7" t="s">
        <v>164</v>
      </c>
      <c r="F171" s="20">
        <v>5</v>
      </c>
      <c r="G171" s="3" t="s">
        <v>1324</v>
      </c>
      <c r="H171" s="7"/>
      <c r="I171" s="7"/>
      <c r="J171" s="7"/>
      <c r="K171" s="9"/>
      <c r="L171" s="16"/>
      <c r="M171" s="19"/>
      <c r="N171" s="9"/>
      <c r="P171" s="17" t="s">
        <v>1320</v>
      </c>
      <c r="R171" s="9" t="s">
        <v>855</v>
      </c>
      <c r="S171" s="9" t="s">
        <v>1319</v>
      </c>
      <c r="AB171" s="4" t="s">
        <v>164</v>
      </c>
      <c r="AC171" s="1" t="s">
        <v>764</v>
      </c>
      <c r="AD171" s="1" t="s">
        <v>809</v>
      </c>
      <c r="AE171" s="1" t="s">
        <v>1322</v>
      </c>
      <c r="AF171" s="1" t="str">
        <f>관리자설명서!$B$15&amp;AL성적Data!AE171&amp;".pdf"</f>
        <v>http://www.lxhausys.co.kr/popup/rn/download/downloadPopup.jsp?from=alwindow&amp;uu=/upload/alwindow/data/WA-E9-ALS200-346FEAE2R5.pdf</v>
      </c>
    </row>
    <row r="172" spans="1:38" outlineLevel="1">
      <c r="A172" s="5" t="str">
        <f t="shared" si="14"/>
        <v>E9-ALS245-351FEGE2R5T1</v>
      </c>
      <c r="C172" s="7" t="s">
        <v>994</v>
      </c>
      <c r="D172" s="7" t="s">
        <v>70</v>
      </c>
      <c r="E172" s="9" t="s">
        <v>164</v>
      </c>
      <c r="F172" s="10">
        <v>1</v>
      </c>
      <c r="G172" s="7" t="s">
        <v>856</v>
      </c>
      <c r="H172" s="7" t="s">
        <v>166</v>
      </c>
      <c r="I172" s="7" t="s">
        <v>166</v>
      </c>
      <c r="J172" s="7"/>
      <c r="K172" s="9" t="s">
        <v>798</v>
      </c>
      <c r="L172" s="16" t="s">
        <v>133</v>
      </c>
      <c r="M172" s="19">
        <v>0.73140000000000005</v>
      </c>
      <c r="N172" s="9" t="s">
        <v>798</v>
      </c>
      <c r="O172" s="19"/>
      <c r="P172" s="16"/>
      <c r="Q172" s="9"/>
      <c r="R172" s="9"/>
      <c r="S172" s="9"/>
      <c r="AB172" s="33" t="s">
        <v>164</v>
      </c>
      <c r="AC172" s="1" t="str">
        <f t="shared" si="17"/>
        <v>TW</v>
      </c>
      <c r="AD172" s="1" t="s">
        <v>165</v>
      </c>
      <c r="AE172" s="1" t="str">
        <f t="shared" si="16"/>
        <v>TW-E9-ALS245-351FEGE2R5</v>
      </c>
      <c r="AF172" s="1" t="str">
        <f>관리자설명서!$B$15&amp;AL성적Data!AE172&amp;".pdf"</f>
        <v>http://www.lxhausys.co.kr/popup/rn/download/downloadPopup.jsp?from=alwindow&amp;uu=/upload/alwindow/data/TW-E9-ALS245-351FEGE2R5.pdf</v>
      </c>
    </row>
    <row r="173" spans="1:38" outlineLevel="1">
      <c r="A173" s="5" t="str">
        <f t="shared" si="14"/>
        <v>E9-ALS245-343FGEE2R5T2</v>
      </c>
      <c r="C173" s="7" t="s">
        <v>919</v>
      </c>
      <c r="D173" s="7" t="s">
        <v>817</v>
      </c>
      <c r="E173" s="9" t="s">
        <v>794</v>
      </c>
      <c r="F173" s="10">
        <v>2</v>
      </c>
      <c r="G173" s="7" t="s">
        <v>818</v>
      </c>
      <c r="H173" s="7"/>
      <c r="I173" s="7"/>
      <c r="J173" s="7"/>
      <c r="K173" s="9" t="s">
        <v>798</v>
      </c>
      <c r="L173" s="16" t="s">
        <v>857</v>
      </c>
      <c r="M173" s="19">
        <v>0.8</v>
      </c>
      <c r="N173" s="9" t="s">
        <v>798</v>
      </c>
      <c r="O173" s="19"/>
      <c r="P173" s="16"/>
      <c r="Q173" s="9"/>
      <c r="R173" s="9"/>
      <c r="S173" s="9"/>
      <c r="AB173" s="33" t="s">
        <v>794</v>
      </c>
      <c r="AC173" s="1" t="s">
        <v>799</v>
      </c>
      <c r="AD173" s="1" t="s">
        <v>799</v>
      </c>
      <c r="AE173" s="1" t="str">
        <f t="shared" si="16"/>
        <v>TW-E9-ALS245-343FGEE2R5</v>
      </c>
      <c r="AF173" s="1" t="str">
        <f>관리자설명서!$B$15&amp;AL성적Data!AE173&amp;".pdf"</f>
        <v>http://www.lxhausys.co.kr/popup/rn/download/downloadPopup.jsp?from=alwindow&amp;uu=/upload/alwindow/data/TW-E9-ALS245-343FGEE2R5.pdf</v>
      </c>
    </row>
    <row r="174" spans="1:38" outlineLevel="1">
      <c r="A174" s="5" t="str">
        <f t="shared" si="14"/>
        <v>E9-ALS245-226FFEL1R5T3</v>
      </c>
      <c r="C174" s="7" t="s">
        <v>919</v>
      </c>
      <c r="D174" s="7" t="s">
        <v>66</v>
      </c>
      <c r="E174" s="7" t="s">
        <v>164</v>
      </c>
      <c r="F174" s="10">
        <v>3</v>
      </c>
      <c r="G174" s="7" t="s">
        <v>858</v>
      </c>
      <c r="H174" s="7" t="s">
        <v>166</v>
      </c>
      <c r="I174" s="7" t="s">
        <v>166</v>
      </c>
      <c r="J174" s="7"/>
      <c r="K174" s="9" t="s">
        <v>172</v>
      </c>
      <c r="L174" s="16" t="s">
        <v>121</v>
      </c>
      <c r="M174" s="19">
        <v>1.3189</v>
      </c>
      <c r="N174" s="9" t="s">
        <v>168</v>
      </c>
      <c r="AB174" s="4" t="s">
        <v>164</v>
      </c>
      <c r="AC174" s="1" t="str">
        <f t="shared" ref="AC174" si="18">IF(MID(L174,5,2)="",MID(P174,5,2),MID(L174,5,2))</f>
        <v>TW</v>
      </c>
      <c r="AD174" s="1" t="s">
        <v>165</v>
      </c>
      <c r="AE174" s="1" t="str">
        <f t="shared" si="16"/>
        <v>TW-E9-ALS245-226FFEL1R5</v>
      </c>
      <c r="AF174" s="1" t="str">
        <f>관리자설명서!$B$15&amp;AL성적Data!AE174&amp;".pdf"</f>
        <v>http://www.lxhausys.co.kr/popup/rn/download/downloadPopup.jsp?from=alwindow&amp;uu=/upload/alwindow/data/TW-E9-ALS245-226FFEL1R5.pdf</v>
      </c>
    </row>
    <row r="175" spans="1:38" outlineLevel="1">
      <c r="A175" s="5" t="str">
        <f t="shared" si="14"/>
        <v>E9-ALS245-226FFGE1R5T4</v>
      </c>
      <c r="C175" s="7" t="s">
        <v>919</v>
      </c>
      <c r="D175" s="7" t="s">
        <v>820</v>
      </c>
      <c r="E175" s="7" t="s">
        <v>164</v>
      </c>
      <c r="F175" s="10">
        <v>4</v>
      </c>
      <c r="G175" s="7" t="s">
        <v>821</v>
      </c>
      <c r="H175" s="7" t="s">
        <v>166</v>
      </c>
      <c r="I175" s="7" t="s">
        <v>166</v>
      </c>
      <c r="J175" s="7"/>
      <c r="K175" s="9" t="s">
        <v>803</v>
      </c>
      <c r="L175" s="16" t="s">
        <v>859</v>
      </c>
      <c r="M175" s="19">
        <v>1.3759999999999999</v>
      </c>
      <c r="N175" s="9" t="s">
        <v>796</v>
      </c>
      <c r="AB175" s="4" t="s">
        <v>164</v>
      </c>
      <c r="AC175" s="1" t="s">
        <v>907</v>
      </c>
      <c r="AD175" s="1" t="s">
        <v>165</v>
      </c>
      <c r="AE175" s="1" t="str">
        <f>AC175&amp;"-"&amp;C175&amp;"-"&amp;D175</f>
        <v>TW-E9-ALS245-226FFGE1R5</v>
      </c>
      <c r="AF175" s="1" t="str">
        <f>관리자설명서!$B$15&amp;AL성적Data!AE175&amp;".pdf"</f>
        <v>http://www.lxhausys.co.kr/popup/rn/download/downloadPopup.jsp?from=alwindow&amp;uu=/upload/alwindow/data/TW-E9-ALS245-226FFGE1R5.pdf</v>
      </c>
    </row>
    <row r="176" spans="1:38" outlineLevel="1">
      <c r="A176" s="5" t="str">
        <f t="shared" si="14"/>
        <v>E9-ALS245-351FEGE2R5T5</v>
      </c>
      <c r="C176" s="7" t="s">
        <v>919</v>
      </c>
      <c r="D176" s="7" t="s">
        <v>860</v>
      </c>
      <c r="E176" s="9" t="s">
        <v>794</v>
      </c>
      <c r="F176" s="10">
        <v>5</v>
      </c>
      <c r="G176" s="7" t="s">
        <v>856</v>
      </c>
      <c r="H176" s="7" t="s">
        <v>166</v>
      </c>
      <c r="I176" s="7" t="s">
        <v>166</v>
      </c>
      <c r="J176" s="7"/>
      <c r="K176" s="9"/>
      <c r="L176" s="16"/>
      <c r="M176" s="19"/>
      <c r="N176" s="9"/>
      <c r="O176" s="19"/>
      <c r="P176" s="16" t="s">
        <v>200</v>
      </c>
      <c r="Q176" s="9"/>
      <c r="R176" s="9" t="s">
        <v>855</v>
      </c>
      <c r="S176" s="9" t="s">
        <v>808</v>
      </c>
      <c r="AB176" s="33" t="s">
        <v>794</v>
      </c>
      <c r="AC176" s="1" t="s">
        <v>764</v>
      </c>
      <c r="AD176" s="1" t="s">
        <v>809</v>
      </c>
      <c r="AE176" s="1" t="str">
        <f t="shared" ref="AE176:AE180" si="19">AC176&amp;"-"&amp;C176&amp;"-"&amp;D176</f>
        <v>WA-E9-ALS245-351FEGE2R5</v>
      </c>
      <c r="AF176" s="1" t="str">
        <f>관리자설명서!$B$15&amp;AL성적Data!AE176&amp;".pdf"</f>
        <v>http://www.lxhausys.co.kr/popup/rn/download/downloadPopup.jsp?from=alwindow&amp;uu=/upload/alwindow/data/WA-E9-ALS245-351FEGE2R5.pdf</v>
      </c>
    </row>
    <row r="177" spans="1:32" outlineLevel="1">
      <c r="A177" s="5" t="str">
        <f t="shared" si="14"/>
        <v>E9-ALS245-226FFEL1R5T6</v>
      </c>
      <c r="C177" s="7" t="s">
        <v>919</v>
      </c>
      <c r="D177" s="7" t="s">
        <v>861</v>
      </c>
      <c r="E177" s="9" t="s">
        <v>794</v>
      </c>
      <c r="F177" s="10">
        <v>6</v>
      </c>
      <c r="G177" s="7" t="s">
        <v>858</v>
      </c>
      <c r="H177" s="7" t="s">
        <v>166</v>
      </c>
      <c r="I177" s="7" t="s">
        <v>166</v>
      </c>
      <c r="J177" s="7"/>
      <c r="K177" s="9"/>
      <c r="L177" s="16"/>
      <c r="M177" s="19"/>
      <c r="N177" s="9"/>
      <c r="O177" s="19"/>
      <c r="P177" s="16" t="s">
        <v>199</v>
      </c>
      <c r="Q177" s="9"/>
      <c r="R177" s="9" t="s">
        <v>855</v>
      </c>
      <c r="S177" s="9" t="s">
        <v>808</v>
      </c>
      <c r="AB177" s="33" t="s">
        <v>794</v>
      </c>
      <c r="AC177" s="1" t="s">
        <v>764</v>
      </c>
      <c r="AD177" s="1" t="s">
        <v>809</v>
      </c>
      <c r="AE177" s="1" t="str">
        <f t="shared" si="19"/>
        <v>WA-E9-ALS245-226FFEL1R5</v>
      </c>
      <c r="AF177" s="1" t="str">
        <f>관리자설명서!$B$15&amp;AL성적Data!AE177&amp;".pdf"</f>
        <v>http://www.lxhausys.co.kr/popup/rn/download/downloadPopup.jsp?from=alwindow&amp;uu=/upload/alwindow/data/WA-E9-ALS245-226FFEL1R5.pdf</v>
      </c>
    </row>
    <row r="178" spans="1:32" s="111" customFormat="1" outlineLevel="1">
      <c r="A178" s="103" t="str">
        <f t="shared" si="14"/>
        <v>E9-ALS245-342FEAE2R5T7</v>
      </c>
      <c r="B178" s="104"/>
      <c r="C178" s="105" t="s">
        <v>919</v>
      </c>
      <c r="D178" s="105" t="s">
        <v>1255</v>
      </c>
      <c r="E178" s="106" t="s">
        <v>794</v>
      </c>
      <c r="F178" s="188">
        <v>7</v>
      </c>
      <c r="G178" s="105" t="s">
        <v>1254</v>
      </c>
      <c r="H178" s="105"/>
      <c r="I178" s="105"/>
      <c r="J178" s="105"/>
      <c r="K178" s="106" t="s">
        <v>798</v>
      </c>
      <c r="L178" s="106" t="s">
        <v>1257</v>
      </c>
      <c r="M178" s="108">
        <v>0.874</v>
      </c>
      <c r="N178" s="106" t="s">
        <v>798</v>
      </c>
      <c r="O178" s="108"/>
      <c r="P178" s="106"/>
      <c r="Q178" s="106"/>
      <c r="R178" s="106"/>
      <c r="S178" s="106"/>
      <c r="T178" s="104"/>
      <c r="U178" s="104"/>
      <c r="V178" s="104"/>
      <c r="W178" s="104"/>
      <c r="X178" s="104"/>
      <c r="Y178" s="104"/>
      <c r="Z178" s="104"/>
      <c r="AA178" s="109"/>
      <c r="AB178" s="110" t="s">
        <v>794</v>
      </c>
      <c r="AC178" s="111" t="s">
        <v>799</v>
      </c>
      <c r="AD178" s="111" t="s">
        <v>799</v>
      </c>
      <c r="AE178" s="111" t="str">
        <f t="shared" si="19"/>
        <v>TW-E9-ALS245-342FEAE2R5</v>
      </c>
      <c r="AF178" s="111" t="str">
        <f>관리자설명서!$B$15&amp;AL성적Data!AE178&amp;".pdf"</f>
        <v>http://www.lxhausys.co.kr/popup/rn/download/downloadPopup.jsp?from=alwindow&amp;uu=/upload/alwindow/data/TW-E9-ALS245-342FEAE2R5.pdf</v>
      </c>
    </row>
    <row r="179" spans="1:32" outlineLevel="1">
      <c r="A179" s="5" t="str">
        <f t="shared" si="14"/>
        <v>E9-AFD68-222FFGE1R5T1</v>
      </c>
      <c r="C179" s="7" t="s">
        <v>923</v>
      </c>
      <c r="D179" s="7" t="s">
        <v>862</v>
      </c>
      <c r="E179" s="9" t="s">
        <v>794</v>
      </c>
      <c r="F179" s="21">
        <v>1</v>
      </c>
      <c r="G179" s="7" t="s">
        <v>863</v>
      </c>
      <c r="H179" s="7" t="s">
        <v>166</v>
      </c>
      <c r="I179" s="7" t="s">
        <v>166</v>
      </c>
      <c r="J179" s="7"/>
      <c r="K179" s="9"/>
      <c r="L179" s="16" t="s">
        <v>183</v>
      </c>
      <c r="M179" s="19"/>
      <c r="N179" s="9"/>
      <c r="O179" s="19">
        <v>2.2624</v>
      </c>
      <c r="P179" s="16"/>
      <c r="Q179" s="9"/>
      <c r="R179" s="9"/>
      <c r="S179" s="9"/>
      <c r="AB179" s="33" t="s">
        <v>794</v>
      </c>
      <c r="AC179" s="1" t="str">
        <f>IF(MID(L179,5,2)="",MID(P179,5,2),MID(L179,5,2))</f>
        <v>TA</v>
      </c>
      <c r="AD179" s="1" t="s">
        <v>171</v>
      </c>
      <c r="AE179" s="1" t="str">
        <f t="shared" si="19"/>
        <v>TA-E9-AFD68-222FFGE1R5</v>
      </c>
      <c r="AF179" s="1" t="str">
        <f>관리자설명서!$B$15&amp;AL성적Data!AE179&amp;".pdf"</f>
        <v>http://www.lxhausys.co.kr/popup/rn/download/downloadPopup.jsp?from=alwindow&amp;uu=/upload/alwindow/data/TA-E9-AFD68-222FFGE1R5.pdf</v>
      </c>
    </row>
    <row r="180" spans="1:32" outlineLevel="1">
      <c r="A180" s="5" t="str">
        <f t="shared" si="14"/>
        <v>E9-AFD68-222FFGE1R5T2</v>
      </c>
      <c r="C180" s="7" t="s">
        <v>923</v>
      </c>
      <c r="D180" s="7" t="s">
        <v>862</v>
      </c>
      <c r="E180" s="9" t="s">
        <v>794</v>
      </c>
      <c r="F180" s="21">
        <v>2</v>
      </c>
      <c r="G180" s="7" t="s">
        <v>863</v>
      </c>
      <c r="H180" s="7" t="s">
        <v>166</v>
      </c>
      <c r="I180" s="7" t="s">
        <v>166</v>
      </c>
      <c r="J180" s="7"/>
      <c r="K180" s="9"/>
      <c r="L180" s="16"/>
      <c r="M180" s="19"/>
      <c r="N180" s="9"/>
      <c r="O180" s="19"/>
      <c r="P180" s="16" t="s">
        <v>864</v>
      </c>
      <c r="Q180" s="9" t="s">
        <v>796</v>
      </c>
      <c r="R180" s="9"/>
      <c r="S180" s="9"/>
      <c r="AB180" s="33" t="s">
        <v>794</v>
      </c>
      <c r="AC180" s="1" t="s">
        <v>764</v>
      </c>
      <c r="AD180" s="1" t="s">
        <v>865</v>
      </c>
      <c r="AE180" s="1" t="str">
        <f t="shared" si="19"/>
        <v>WA-E9-AFD68-222FFGE1R5</v>
      </c>
      <c r="AF180" s="1" t="str">
        <f>관리자설명서!$B$15&amp;AL성적Data!AE180&amp;".pdf"</f>
        <v>http://www.lxhausys.co.kr/popup/rn/download/downloadPopup.jsp?from=alwindow&amp;uu=/upload/alwindow/data/WA-E9-AFD68-222FFGE1R5.pdf</v>
      </c>
    </row>
    <row r="181" spans="1:32" s="111" customFormat="1" outlineLevel="1">
      <c r="A181" s="103" t="str">
        <f t="shared" si="8"/>
        <v>E9-ACW(S-Facade E)-343FGEE2R5T1</v>
      </c>
      <c r="B181" s="104"/>
      <c r="C181" s="105" t="s">
        <v>998</v>
      </c>
      <c r="D181" s="105" t="s">
        <v>817</v>
      </c>
      <c r="E181" s="106" t="s">
        <v>794</v>
      </c>
      <c r="F181" s="107">
        <v>1</v>
      </c>
      <c r="G181" s="105" t="s">
        <v>188</v>
      </c>
      <c r="H181" s="105"/>
      <c r="I181" s="105"/>
      <c r="J181" s="105"/>
      <c r="K181" s="106"/>
      <c r="L181" s="106" t="s">
        <v>866</v>
      </c>
      <c r="M181" s="108"/>
      <c r="N181" s="106"/>
      <c r="O181" s="108">
        <v>0.83799999999999997</v>
      </c>
      <c r="P181" s="106"/>
      <c r="Q181" s="106"/>
      <c r="R181" s="106"/>
      <c r="S181" s="106"/>
      <c r="T181" s="104"/>
      <c r="U181" s="104"/>
      <c r="V181" s="104"/>
      <c r="W181" s="104"/>
      <c r="X181" s="104"/>
      <c r="Y181" s="104"/>
      <c r="Z181" s="104"/>
      <c r="AA181" s="109"/>
      <c r="AB181" s="110" t="s">
        <v>794</v>
      </c>
      <c r="AC181" s="111" t="str">
        <f t="shared" ref="AC181:AC196" si="20">IF(MID(L181,5,2)="",MID(P181,5,2),MID(L181,5,2))</f>
        <v>TA</v>
      </c>
      <c r="AD181" s="111" t="s">
        <v>867</v>
      </c>
      <c r="AE181" s="111" t="str">
        <f t="shared" si="9"/>
        <v>TA-E9-ACW(S-Facade E)-343FGEE2R5</v>
      </c>
      <c r="AF181" s="111" t="str">
        <f>관리자설명서!$B$15&amp;AL성적Data!AE181&amp;".pdf"</f>
        <v>http://www.lxhausys.co.kr/popup/rn/download/downloadPopup.jsp?from=alwindow&amp;uu=/upload/alwindow/data/TA-E9-ACW(S-Facade E)-343FGEE2R5.pdf</v>
      </c>
    </row>
    <row r="182" spans="1:32" s="111" customFormat="1" outlineLevel="1">
      <c r="A182" s="103" t="str">
        <f t="shared" si="8"/>
        <v>E9-ACW(S-Facade E)-343FGEE2R5T2</v>
      </c>
      <c r="B182" s="104"/>
      <c r="C182" s="105" t="s">
        <v>998</v>
      </c>
      <c r="D182" s="105" t="s">
        <v>817</v>
      </c>
      <c r="E182" s="106" t="s">
        <v>794</v>
      </c>
      <c r="F182" s="107">
        <v>2</v>
      </c>
      <c r="G182" s="105" t="s">
        <v>188</v>
      </c>
      <c r="H182" s="105"/>
      <c r="I182" s="105"/>
      <c r="J182" s="105"/>
      <c r="K182" s="106"/>
      <c r="L182" s="106"/>
      <c r="M182" s="108"/>
      <c r="N182" s="106"/>
      <c r="O182" s="106"/>
      <c r="P182" s="106" t="s">
        <v>868</v>
      </c>
      <c r="Q182" s="106" t="s">
        <v>798</v>
      </c>
      <c r="R182" s="106"/>
      <c r="S182" s="106"/>
      <c r="T182" s="104"/>
      <c r="U182" s="104"/>
      <c r="V182" s="104"/>
      <c r="W182" s="104"/>
      <c r="X182" s="104"/>
      <c r="Y182" s="104"/>
      <c r="Z182" s="104"/>
      <c r="AA182" s="109"/>
      <c r="AB182" s="110" t="s">
        <v>794</v>
      </c>
      <c r="AC182" s="111" t="s">
        <v>764</v>
      </c>
      <c r="AD182" s="111" t="s">
        <v>865</v>
      </c>
      <c r="AE182" s="111" t="str">
        <f t="shared" si="9"/>
        <v>WA-E9-ACW(S-Facade E)-343FGEE2R5</v>
      </c>
      <c r="AF182" s="111" t="str">
        <f>관리자설명서!$B$15&amp;AL성적Data!AE182&amp;".pdf"</f>
        <v>http://www.lxhausys.co.kr/popup/rn/download/downloadPopup.jsp?from=alwindow&amp;uu=/upload/alwindow/data/WA-E9-ACW(S-Facade E)-343FGEE2R5.pdf</v>
      </c>
    </row>
    <row r="183" spans="1:32" s="111" customFormat="1" outlineLevel="1">
      <c r="A183" s="103" t="str">
        <f t="shared" si="8"/>
        <v>E9-ACW(S-Facade)-334FGEE2R5T1</v>
      </c>
      <c r="B183" s="104"/>
      <c r="C183" s="105" t="s">
        <v>986</v>
      </c>
      <c r="D183" s="105" t="s">
        <v>869</v>
      </c>
      <c r="E183" s="106" t="s">
        <v>794</v>
      </c>
      <c r="F183" s="107">
        <v>1</v>
      </c>
      <c r="G183" s="105" t="s">
        <v>870</v>
      </c>
      <c r="H183" s="105"/>
      <c r="I183" s="105"/>
      <c r="J183" s="105"/>
      <c r="K183" s="106"/>
      <c r="L183" s="106" t="s">
        <v>871</v>
      </c>
      <c r="M183" s="108"/>
      <c r="N183" s="106"/>
      <c r="O183" s="108">
        <v>1.091</v>
      </c>
      <c r="P183" s="106"/>
      <c r="Q183" s="106"/>
      <c r="R183" s="106"/>
      <c r="S183" s="106"/>
      <c r="T183" s="104"/>
      <c r="U183" s="104"/>
      <c r="V183" s="104"/>
      <c r="W183" s="104"/>
      <c r="X183" s="104"/>
      <c r="Y183" s="104"/>
      <c r="Z183" s="104"/>
      <c r="AA183" s="109"/>
      <c r="AB183" s="110" t="s">
        <v>794</v>
      </c>
      <c r="AC183" s="111" t="str">
        <f t="shared" si="20"/>
        <v>TA</v>
      </c>
      <c r="AD183" s="111" t="s">
        <v>867</v>
      </c>
      <c r="AE183" s="111" t="str">
        <f t="shared" si="9"/>
        <v>TA-E9-ACW(S-Facade)-334FGEE2R5</v>
      </c>
      <c r="AF183" s="111" t="str">
        <f>관리자설명서!$B$15&amp;AL성적Data!AE183&amp;".pdf"</f>
        <v>http://www.lxhausys.co.kr/popup/rn/download/downloadPopup.jsp?from=alwindow&amp;uu=/upload/alwindow/data/TA-E9-ACW(S-Facade)-334FGEE2R5.pdf</v>
      </c>
    </row>
    <row r="184" spans="1:32" s="111" customFormat="1" outlineLevel="1">
      <c r="A184" s="103" t="str">
        <f t="shared" si="8"/>
        <v>E9-ACW(S-Facade)-334FGEE2R5T2</v>
      </c>
      <c r="B184" s="104"/>
      <c r="C184" s="105" t="s">
        <v>986</v>
      </c>
      <c r="D184" s="105" t="s">
        <v>869</v>
      </c>
      <c r="E184" s="106" t="s">
        <v>794</v>
      </c>
      <c r="F184" s="107">
        <v>2</v>
      </c>
      <c r="G184" s="105" t="s">
        <v>870</v>
      </c>
      <c r="H184" s="105"/>
      <c r="I184" s="105"/>
      <c r="J184" s="105"/>
      <c r="K184" s="106"/>
      <c r="L184" s="106"/>
      <c r="M184" s="108"/>
      <c r="N184" s="106"/>
      <c r="O184" s="108"/>
      <c r="P184" s="106" t="s">
        <v>872</v>
      </c>
      <c r="Q184" s="106" t="s">
        <v>798</v>
      </c>
      <c r="R184" s="106"/>
      <c r="S184" s="106"/>
      <c r="T184" s="104"/>
      <c r="U184" s="104"/>
      <c r="V184" s="104"/>
      <c r="W184" s="104"/>
      <c r="X184" s="104"/>
      <c r="Y184" s="104"/>
      <c r="Z184" s="104"/>
      <c r="AA184" s="109"/>
      <c r="AB184" s="110" t="s">
        <v>794</v>
      </c>
      <c r="AC184" s="111" t="s">
        <v>764</v>
      </c>
      <c r="AD184" s="111" t="s">
        <v>865</v>
      </c>
      <c r="AE184" s="111" t="str">
        <f t="shared" si="9"/>
        <v>WA-E9-ACW(S-Facade)-334FGEE2R5</v>
      </c>
      <c r="AF184" s="111" t="str">
        <f>관리자설명서!$B$15&amp;AL성적Data!AE184&amp;".pdf"</f>
        <v>http://www.lxhausys.co.kr/popup/rn/download/downloadPopup.jsp?from=alwindow&amp;uu=/upload/alwindow/data/WA-E9-ACW(S-Facade)-334FGEE2R5.pdf</v>
      </c>
    </row>
    <row r="185" spans="1:32" s="111" customFormat="1" outlineLevel="1">
      <c r="A185" s="103" t="str">
        <f t="shared" si="8"/>
        <v>E9-ACW(S-Facade)-224FFGE1R5T3</v>
      </c>
      <c r="B185" s="104"/>
      <c r="C185" s="105" t="s">
        <v>986</v>
      </c>
      <c r="D185" s="105" t="s">
        <v>905</v>
      </c>
      <c r="E185" s="106" t="s">
        <v>794</v>
      </c>
      <c r="F185" s="107">
        <v>3</v>
      </c>
      <c r="G185" s="105" t="s">
        <v>723</v>
      </c>
      <c r="H185" s="105"/>
      <c r="I185" s="105"/>
      <c r="J185" s="105"/>
      <c r="K185" s="106"/>
      <c r="L185" s="106" t="s">
        <v>873</v>
      </c>
      <c r="M185" s="108"/>
      <c r="N185" s="106"/>
      <c r="O185" s="108">
        <v>1.4590000000000001</v>
      </c>
      <c r="P185" s="106"/>
      <c r="Q185" s="106"/>
      <c r="R185" s="106"/>
      <c r="S185" s="106"/>
      <c r="T185" s="104"/>
      <c r="U185" s="104"/>
      <c r="V185" s="104"/>
      <c r="W185" s="104"/>
      <c r="X185" s="104"/>
      <c r="Y185" s="104"/>
      <c r="Z185" s="104"/>
      <c r="AA185" s="109"/>
      <c r="AB185" s="110" t="s">
        <v>794</v>
      </c>
      <c r="AC185" s="111" t="str">
        <f t="shared" si="20"/>
        <v>TA</v>
      </c>
      <c r="AD185" s="111" t="s">
        <v>867</v>
      </c>
      <c r="AE185" s="111" t="str">
        <f>AC185&amp;"-"&amp;C185&amp;"-"&amp;D185</f>
        <v>TA-E9-ACW(S-Facade)-224FFGE1R5</v>
      </c>
      <c r="AF185" s="111" t="str">
        <f>관리자설명서!$B$15&amp;AL성적Data!AE185&amp;".pdf"</f>
        <v>http://www.lxhausys.co.kr/popup/rn/download/downloadPopup.jsp?from=alwindow&amp;uu=/upload/alwindow/data/TA-E9-ACW(S-Facade)-224FFGE1R5.pdf</v>
      </c>
    </row>
    <row r="186" spans="1:32" s="111" customFormat="1" outlineLevel="1">
      <c r="A186" s="103" t="str">
        <f t="shared" si="8"/>
        <v>E9-ACW(S-Facade)-224FFGE1R6T4</v>
      </c>
      <c r="B186" s="104"/>
      <c r="C186" s="105" t="s">
        <v>986</v>
      </c>
      <c r="D186" s="105" t="s">
        <v>906</v>
      </c>
      <c r="E186" s="106" t="s">
        <v>794</v>
      </c>
      <c r="F186" s="107">
        <v>4</v>
      </c>
      <c r="G186" s="105" t="s">
        <v>874</v>
      </c>
      <c r="H186" s="105"/>
      <c r="I186" s="105"/>
      <c r="J186" s="105"/>
      <c r="K186" s="106"/>
      <c r="L186" s="106" t="s">
        <v>875</v>
      </c>
      <c r="M186" s="108"/>
      <c r="N186" s="106"/>
      <c r="O186" s="108">
        <v>1.58</v>
      </c>
      <c r="P186" s="106"/>
      <c r="Q186" s="106"/>
      <c r="R186" s="106"/>
      <c r="S186" s="106"/>
      <c r="T186" s="104"/>
      <c r="U186" s="104"/>
      <c r="V186" s="104"/>
      <c r="W186" s="104"/>
      <c r="X186" s="104"/>
      <c r="Y186" s="104"/>
      <c r="Z186" s="104"/>
      <c r="AA186" s="109"/>
      <c r="AB186" s="110" t="s">
        <v>794</v>
      </c>
      <c r="AC186" s="111" t="str">
        <f t="shared" si="20"/>
        <v>TA</v>
      </c>
      <c r="AD186" s="111" t="s">
        <v>867</v>
      </c>
      <c r="AE186" s="111" t="str">
        <f>AC186&amp;"-"&amp;C186&amp;"-"&amp;D186</f>
        <v>TA-E9-ACW(S-Facade)-224FFGE1R6</v>
      </c>
      <c r="AF186" s="111" t="str">
        <f>관리자설명서!$B$15&amp;AL성적Data!AE186&amp;".pdf"</f>
        <v>http://www.lxhausys.co.kr/popup/rn/download/downloadPopup.jsp?from=alwindow&amp;uu=/upload/alwindow/data/TA-E9-ACW(S-Facade)-224FFGE1R6.pdf</v>
      </c>
    </row>
    <row r="187" spans="1:32" s="111" customFormat="1" outlineLevel="1">
      <c r="A187" s="103" t="str">
        <f t="shared" si="8"/>
        <v>E9-ACW(S-Facade)-224FFGE1R6T5</v>
      </c>
      <c r="B187" s="104"/>
      <c r="C187" s="105" t="s">
        <v>986</v>
      </c>
      <c r="D187" s="105" t="s">
        <v>906</v>
      </c>
      <c r="E187" s="106" t="s">
        <v>794</v>
      </c>
      <c r="F187" s="107">
        <v>5</v>
      </c>
      <c r="G187" s="105" t="s">
        <v>874</v>
      </c>
      <c r="H187" s="105"/>
      <c r="I187" s="105"/>
      <c r="J187" s="105"/>
      <c r="K187" s="106"/>
      <c r="L187" s="106"/>
      <c r="M187" s="108"/>
      <c r="N187" s="106"/>
      <c r="O187" s="106"/>
      <c r="P187" s="106" t="s">
        <v>876</v>
      </c>
      <c r="Q187" s="106" t="s">
        <v>798</v>
      </c>
      <c r="R187" s="106"/>
      <c r="S187" s="106"/>
      <c r="T187" s="104"/>
      <c r="U187" s="104"/>
      <c r="V187" s="104"/>
      <c r="W187" s="104"/>
      <c r="X187" s="104"/>
      <c r="Y187" s="104"/>
      <c r="Z187" s="104"/>
      <c r="AA187" s="109"/>
      <c r="AB187" s="110" t="s">
        <v>794</v>
      </c>
      <c r="AC187" s="111" t="s">
        <v>764</v>
      </c>
      <c r="AD187" s="111" t="s">
        <v>865</v>
      </c>
      <c r="AE187" s="111" t="str">
        <f>AC187&amp;"-"&amp;C187&amp;"-"&amp;D187</f>
        <v>WA-E9-ACW(S-Facade)-224FFGE1R6</v>
      </c>
      <c r="AF187" s="111" t="str">
        <f>관리자설명서!$B$15&amp;AL성적Data!AE187&amp;".pdf"</f>
        <v>http://www.lxhausys.co.kr/popup/rn/download/downloadPopup.jsp?from=alwindow&amp;uu=/upload/alwindow/data/WA-E9-ACW(S-Facade)-224FFGE1R6.pdf</v>
      </c>
    </row>
    <row r="188" spans="1:32" s="111" customFormat="1" outlineLevel="1">
      <c r="A188" s="103" t="str">
        <f t="shared" si="8"/>
        <v>E9-ACW(Slim Facade)-343FGEE2R5T1</v>
      </c>
      <c r="B188" s="104"/>
      <c r="C188" s="105" t="s">
        <v>984</v>
      </c>
      <c r="D188" s="105" t="s">
        <v>817</v>
      </c>
      <c r="E188" s="106" t="s">
        <v>794</v>
      </c>
      <c r="F188" s="107">
        <v>1</v>
      </c>
      <c r="G188" s="105" t="s">
        <v>188</v>
      </c>
      <c r="H188" s="105"/>
      <c r="I188" s="105"/>
      <c r="J188" s="105"/>
      <c r="K188" s="106" t="s">
        <v>798</v>
      </c>
      <c r="L188" s="106" t="s">
        <v>877</v>
      </c>
      <c r="M188" s="108">
        <v>0.91520000000000001</v>
      </c>
      <c r="N188" s="106" t="s">
        <v>798</v>
      </c>
      <c r="O188" s="106"/>
      <c r="P188" s="106"/>
      <c r="Q188" s="106"/>
      <c r="R188" s="106"/>
      <c r="S188" s="106"/>
      <c r="T188" s="104"/>
      <c r="U188" s="104"/>
      <c r="V188" s="104"/>
      <c r="W188" s="104"/>
      <c r="X188" s="104"/>
      <c r="Y188" s="104"/>
      <c r="Z188" s="104"/>
      <c r="AA188" s="109"/>
      <c r="AB188" s="110" t="s">
        <v>794</v>
      </c>
      <c r="AC188" s="111" t="str">
        <f t="shared" si="20"/>
        <v>TW</v>
      </c>
      <c r="AD188" s="111" t="s">
        <v>799</v>
      </c>
      <c r="AE188" s="111" t="str">
        <f t="shared" si="9"/>
        <v>TW-E9-ACW(Slim Facade)-343FGEE2R5</v>
      </c>
      <c r="AF188" s="111" t="str">
        <f>관리자설명서!$B$15&amp;AL성적Data!AE188&amp;".pdf"</f>
        <v>http://www.lxhausys.co.kr/popup/rn/download/downloadPopup.jsp?from=alwindow&amp;uu=/upload/alwindow/data/TW-E9-ACW(Slim Facade)-343FGEE2R5.pdf</v>
      </c>
    </row>
    <row r="189" spans="1:32" s="111" customFormat="1" outlineLevel="1">
      <c r="A189" s="103" t="str">
        <f t="shared" si="8"/>
        <v>E9-ACW(Slim Facade)-343FGEE2R5T2</v>
      </c>
      <c r="B189" s="104"/>
      <c r="C189" s="105" t="s">
        <v>984</v>
      </c>
      <c r="D189" s="105" t="s">
        <v>817</v>
      </c>
      <c r="E189" s="106" t="s">
        <v>794</v>
      </c>
      <c r="F189" s="107">
        <v>2</v>
      </c>
      <c r="G189" s="105" t="s">
        <v>188</v>
      </c>
      <c r="H189" s="105"/>
      <c r="I189" s="105"/>
      <c r="J189" s="105"/>
      <c r="K189" s="106"/>
      <c r="L189" s="106"/>
      <c r="M189" s="108"/>
      <c r="N189" s="106"/>
      <c r="O189" s="106"/>
      <c r="P189" s="106" t="s">
        <v>224</v>
      </c>
      <c r="Q189" s="106"/>
      <c r="R189" s="106" t="s">
        <v>807</v>
      </c>
      <c r="S189" s="106" t="s">
        <v>843</v>
      </c>
      <c r="T189" s="104"/>
      <c r="U189" s="104"/>
      <c r="V189" s="104"/>
      <c r="W189" s="104"/>
      <c r="X189" s="104"/>
      <c r="Y189" s="104"/>
      <c r="Z189" s="104"/>
      <c r="AA189" s="109"/>
      <c r="AB189" s="110" t="s">
        <v>794</v>
      </c>
      <c r="AC189" s="111" t="s">
        <v>764</v>
      </c>
      <c r="AD189" s="111" t="s">
        <v>809</v>
      </c>
      <c r="AE189" s="111" t="str">
        <f t="shared" si="9"/>
        <v>WA-E9-ACW(Slim Facade)-343FGEE2R5</v>
      </c>
      <c r="AF189" s="111" t="str">
        <f>관리자설명서!$B$15&amp;AL성적Data!AE189&amp;".pdf"</f>
        <v>http://www.lxhausys.co.kr/popup/rn/download/downloadPopup.jsp?from=alwindow&amp;uu=/upload/alwindow/data/WA-E9-ACW(Slim Facade)-343FGEE2R5.pdf</v>
      </c>
    </row>
    <row r="190" spans="1:32" outlineLevel="1">
      <c r="A190" s="5" t="str">
        <f t="shared" si="8"/>
        <v>LC-WLS245-343FEGE2R5T1</v>
      </c>
      <c r="C190" s="7" t="s">
        <v>926</v>
      </c>
      <c r="D190" s="7" t="s">
        <v>64</v>
      </c>
      <c r="E190" s="7" t="s">
        <v>164</v>
      </c>
      <c r="F190" s="20">
        <v>1</v>
      </c>
      <c r="G190" s="7" t="s">
        <v>185</v>
      </c>
      <c r="H190" s="7"/>
      <c r="I190" s="7"/>
      <c r="J190" s="7"/>
      <c r="K190" s="9" t="s">
        <v>172</v>
      </c>
      <c r="L190" s="16" t="s">
        <v>144</v>
      </c>
      <c r="M190" s="19">
        <v>1.1806000000000001</v>
      </c>
      <c r="N190" s="9" t="s">
        <v>168</v>
      </c>
      <c r="AB190" s="4" t="s">
        <v>164</v>
      </c>
      <c r="AC190" s="1" t="str">
        <f t="shared" si="20"/>
        <v>TW</v>
      </c>
      <c r="AD190" s="1" t="s">
        <v>165</v>
      </c>
      <c r="AE190" s="1" t="str">
        <f t="shared" si="9"/>
        <v>TW-LC-WLS245-343FEGE2R5</v>
      </c>
      <c r="AF190" s="1" t="str">
        <f>관리자설명서!$B$15&amp;AL성적Data!AE190&amp;".pdf"</f>
        <v>http://www.lxhausys.co.kr/popup/rn/download/downloadPopup.jsp?from=alwindow&amp;uu=/upload/alwindow/data/TW-LC-WLS245-343FEGE2R5.pdf</v>
      </c>
    </row>
    <row r="191" spans="1:32" outlineLevel="1">
      <c r="A191" s="5" t="str">
        <f t="shared" si="8"/>
        <v>LC-WLS245-343FEGE2R5T2</v>
      </c>
      <c r="C191" s="7" t="s">
        <v>926</v>
      </c>
      <c r="D191" s="7" t="s">
        <v>830</v>
      </c>
      <c r="E191" s="9" t="s">
        <v>164</v>
      </c>
      <c r="F191" s="21">
        <v>2</v>
      </c>
      <c r="G191" s="7" t="s">
        <v>185</v>
      </c>
      <c r="H191" s="7"/>
      <c r="I191" s="7"/>
      <c r="J191" s="7"/>
      <c r="K191" s="9"/>
      <c r="L191" s="16"/>
      <c r="M191" s="19"/>
      <c r="N191" s="9"/>
      <c r="O191" s="9"/>
      <c r="P191" s="16" t="s">
        <v>229</v>
      </c>
      <c r="Q191" s="9"/>
      <c r="R191" s="9" t="s">
        <v>878</v>
      </c>
      <c r="S191" s="9" t="s">
        <v>879</v>
      </c>
      <c r="AB191" s="33" t="s">
        <v>164</v>
      </c>
      <c r="AC191" s="1" t="s">
        <v>764</v>
      </c>
      <c r="AD191" s="1" t="s">
        <v>809</v>
      </c>
      <c r="AE191" s="1" t="str">
        <f t="shared" si="9"/>
        <v>WA-LC-WLS245-343FEGE2R5</v>
      </c>
      <c r="AF191" s="1" t="str">
        <f>관리자설명서!$B$15&amp;AL성적Data!AE191&amp;".pdf"</f>
        <v>http://www.lxhausys.co.kr/popup/rn/download/downloadPopup.jsp?from=alwindow&amp;uu=/upload/alwindow/data/WA-LC-WLS245-343FEGE2R5.pdf</v>
      </c>
    </row>
    <row r="192" spans="1:32" outlineLevel="1">
      <c r="A192" s="5" t="str">
        <f t="shared" si="8"/>
        <v>LC-WCW-343FEGE2R5T1</v>
      </c>
      <c r="C192" s="7" t="s">
        <v>996</v>
      </c>
      <c r="D192" s="7" t="s">
        <v>64</v>
      </c>
      <c r="E192" s="7" t="s">
        <v>164</v>
      </c>
      <c r="F192" s="20">
        <v>1</v>
      </c>
      <c r="G192" s="7" t="s">
        <v>185</v>
      </c>
      <c r="H192" s="7"/>
      <c r="I192" s="7"/>
      <c r="J192" s="7"/>
      <c r="K192" s="9" t="s">
        <v>168</v>
      </c>
      <c r="L192" s="16" t="s">
        <v>126</v>
      </c>
      <c r="M192" s="19">
        <v>0.80800000000000005</v>
      </c>
      <c r="N192" s="9" t="s">
        <v>168</v>
      </c>
      <c r="AB192" s="4" t="s">
        <v>164</v>
      </c>
      <c r="AC192" s="1" t="str">
        <f t="shared" si="20"/>
        <v>TW</v>
      </c>
      <c r="AD192" s="1" t="s">
        <v>165</v>
      </c>
      <c r="AE192" s="1" t="str">
        <f t="shared" si="9"/>
        <v>TW-LC-WCW-343FEGE2R5</v>
      </c>
      <c r="AF192" s="1" t="str">
        <f>관리자설명서!$B$15&amp;AL성적Data!AE192&amp;".pdf"</f>
        <v>http://www.lxhausys.co.kr/popup/rn/download/downloadPopup.jsp?from=alwindow&amp;uu=/upload/alwindow/data/TW-LC-WCW-343FEGE2R5.pdf</v>
      </c>
    </row>
    <row r="193" spans="1:32" outlineLevel="1">
      <c r="A193" s="5" t="str">
        <f t="shared" si="8"/>
        <v>LC-WCW-343FEGE2R5T2</v>
      </c>
      <c r="C193" s="7" t="s">
        <v>928</v>
      </c>
      <c r="D193" s="7" t="s">
        <v>830</v>
      </c>
      <c r="E193" s="9" t="s">
        <v>164</v>
      </c>
      <c r="F193" s="21">
        <v>2</v>
      </c>
      <c r="G193" s="7" t="s">
        <v>185</v>
      </c>
      <c r="H193" s="7"/>
      <c r="I193" s="7"/>
      <c r="J193" s="7"/>
      <c r="K193" s="9"/>
      <c r="L193" s="16"/>
      <c r="M193" s="19"/>
      <c r="N193" s="9"/>
      <c r="O193" s="19"/>
      <c r="P193" s="16" t="s">
        <v>228</v>
      </c>
      <c r="Q193" s="9"/>
      <c r="R193" s="9" t="s">
        <v>807</v>
      </c>
      <c r="S193" s="9" t="s">
        <v>879</v>
      </c>
      <c r="AB193" s="33" t="s">
        <v>164</v>
      </c>
      <c r="AC193" s="1" t="s">
        <v>764</v>
      </c>
      <c r="AD193" s="1" t="s">
        <v>809</v>
      </c>
      <c r="AE193" s="1" t="str">
        <f t="shared" si="9"/>
        <v>WA-LC-WCW-343FEGE2R5</v>
      </c>
      <c r="AF193" s="1" t="str">
        <f>관리자설명서!$B$15&amp;AL성적Data!AE193&amp;".pdf"</f>
        <v>http://www.lxhausys.co.kr/popup/rn/download/downloadPopup.jsp?from=alwindow&amp;uu=/upload/alwindow/data/WA-LC-WCW-343FEGE2R5.pdf</v>
      </c>
    </row>
    <row r="194" spans="1:32" outlineLevel="1">
      <c r="A194" s="5" t="str">
        <f t="shared" si="8"/>
        <v>LC-WTT98-343FEGE2R5T1</v>
      </c>
      <c r="C194" s="7" t="s">
        <v>930</v>
      </c>
      <c r="D194" s="7" t="s">
        <v>64</v>
      </c>
      <c r="E194" s="7" t="s">
        <v>164</v>
      </c>
      <c r="F194" s="20">
        <v>1</v>
      </c>
      <c r="G194" s="7" t="s">
        <v>185</v>
      </c>
      <c r="H194" s="7"/>
      <c r="I194" s="7"/>
      <c r="J194" s="7"/>
      <c r="K194" s="9" t="s">
        <v>172</v>
      </c>
      <c r="L194" s="16" t="s">
        <v>137</v>
      </c>
      <c r="M194" s="19">
        <v>1.2074</v>
      </c>
      <c r="N194" s="9" t="s">
        <v>168</v>
      </c>
      <c r="AB194" s="4" t="s">
        <v>164</v>
      </c>
      <c r="AC194" s="1" t="str">
        <f t="shared" si="20"/>
        <v>TW</v>
      </c>
      <c r="AD194" s="1" t="s">
        <v>165</v>
      </c>
      <c r="AE194" s="1" t="str">
        <f t="shared" si="9"/>
        <v>TW-LC-WTT98-343FEGE2R5</v>
      </c>
      <c r="AF194" s="1" t="str">
        <f>관리자설명서!$B$15&amp;AL성적Data!AE194&amp;".pdf"</f>
        <v>http://www.lxhausys.co.kr/popup/rn/download/downloadPopup.jsp?from=alwindow&amp;uu=/upload/alwindow/data/TW-LC-WTT98-343FEGE2R5.pdf</v>
      </c>
    </row>
    <row r="195" spans="1:32" outlineLevel="1">
      <c r="A195" s="5" t="str">
        <f t="shared" si="8"/>
        <v>LC-WTT98-343FEGE2R5T2</v>
      </c>
      <c r="C195" s="7" t="s">
        <v>930</v>
      </c>
      <c r="D195" s="7" t="s">
        <v>830</v>
      </c>
      <c r="E195" s="9" t="s">
        <v>164</v>
      </c>
      <c r="F195" s="21">
        <v>2</v>
      </c>
      <c r="G195" s="7" t="s">
        <v>185</v>
      </c>
      <c r="H195" s="7"/>
      <c r="I195" s="7"/>
      <c r="J195" s="7"/>
      <c r="K195" s="9"/>
      <c r="L195" s="16"/>
      <c r="M195" s="19"/>
      <c r="N195" s="9"/>
      <c r="O195" s="19"/>
      <c r="P195" s="16" t="s">
        <v>230</v>
      </c>
      <c r="Q195" s="9"/>
      <c r="R195" s="9" t="s">
        <v>855</v>
      </c>
      <c r="S195" s="9" t="s">
        <v>837</v>
      </c>
      <c r="AB195" s="33" t="s">
        <v>164</v>
      </c>
      <c r="AC195" s="1" t="s">
        <v>764</v>
      </c>
      <c r="AD195" s="1" t="s">
        <v>809</v>
      </c>
      <c r="AE195" s="1" t="str">
        <f t="shared" si="9"/>
        <v>WA-LC-WTT98-343FEGE2R5</v>
      </c>
      <c r="AF195" s="1" t="str">
        <f>관리자설명서!$B$15&amp;AL성적Data!AE195&amp;".pdf"</f>
        <v>http://www.lxhausys.co.kr/popup/rn/download/downloadPopup.jsp?from=alwindow&amp;uu=/upload/alwindow/data/WA-LC-WTT98-343FEGE2R5.pdf</v>
      </c>
    </row>
    <row r="196" spans="1:32" outlineLevel="1">
      <c r="A196" s="5" t="str">
        <f t="shared" si="8"/>
        <v>LC-WDR88-343FEGE2R5T1</v>
      </c>
      <c r="C196" s="7" t="s">
        <v>932</v>
      </c>
      <c r="D196" s="7" t="s">
        <v>64</v>
      </c>
      <c r="E196" s="7" t="s">
        <v>164</v>
      </c>
      <c r="F196" s="20">
        <v>1</v>
      </c>
      <c r="G196" s="7" t="s">
        <v>185</v>
      </c>
      <c r="H196" s="7"/>
      <c r="I196" s="7"/>
      <c r="J196" s="7"/>
      <c r="K196" s="9" t="s">
        <v>172</v>
      </c>
      <c r="L196" s="16" t="s">
        <v>114</v>
      </c>
      <c r="M196" s="19">
        <v>1.3609</v>
      </c>
      <c r="N196" s="9" t="s">
        <v>168</v>
      </c>
      <c r="AB196" s="4" t="s">
        <v>164</v>
      </c>
      <c r="AC196" s="1" t="str">
        <f t="shared" si="20"/>
        <v>TW</v>
      </c>
      <c r="AD196" s="1" t="s">
        <v>165</v>
      </c>
      <c r="AE196" s="1" t="str">
        <f t="shared" si="9"/>
        <v>TW-LC-WDR88-343FEGE2R5</v>
      </c>
      <c r="AF196" s="1" t="str">
        <f>관리자설명서!$B$15&amp;AL성적Data!AE196&amp;".pdf"</f>
        <v>http://www.lxhausys.co.kr/popup/rn/download/downloadPopup.jsp?from=alwindow&amp;uu=/upload/alwindow/data/TW-LC-WDR88-343FEGE2R5.pdf</v>
      </c>
    </row>
    <row r="197" spans="1:32">
      <c r="A197" s="5" t="str">
        <f t="shared" si="8"/>
        <v>LC-W500-R9-547RMRASS3K5T1</v>
      </c>
      <c r="C197" s="7" t="s">
        <v>1011</v>
      </c>
      <c r="D197" s="7" t="s">
        <v>1012</v>
      </c>
      <c r="E197" s="7" t="s">
        <v>164</v>
      </c>
      <c r="F197" s="20">
        <v>1</v>
      </c>
      <c r="G197" s="7" t="s">
        <v>1013</v>
      </c>
      <c r="I197" s="7" t="s">
        <v>1014</v>
      </c>
      <c r="K197" s="9" t="s">
        <v>168</v>
      </c>
      <c r="L197" s="16" t="s">
        <v>1017</v>
      </c>
      <c r="M197" s="18">
        <v>0.52100000000000002</v>
      </c>
      <c r="N197" s="18">
        <v>0.85</v>
      </c>
      <c r="P197" s="16"/>
      <c r="R197" s="9"/>
      <c r="S197" s="9"/>
      <c r="V197" s="16"/>
      <c r="AB197" s="4" t="s">
        <v>164</v>
      </c>
      <c r="AC197" s="1" t="str">
        <f t="shared" ref="AC197" si="21">IF(MID(L197,5,2)="",MID(P197,5,2),MID(L197,5,2))</f>
        <v>TW</v>
      </c>
      <c r="AD197" s="1" t="s">
        <v>165</v>
      </c>
      <c r="AE197" s="111" t="str">
        <f t="shared" ref="AE197" si="22">AC197&amp;"-"&amp;C197&amp;"-"&amp;D197</f>
        <v>TW-LC-W500-R9-547RMRASS3K5</v>
      </c>
      <c r="AF197" s="1" t="str">
        <f>관리자설명서!$B$15&amp;AL성적Data!AE197&amp;".pdf"</f>
        <v>http://www.lxhausys.co.kr/popup/rn/download/downloadPopup.jsp?from=alwindow&amp;uu=/upload/alwindow/data/TW-LC-W500-R9-547RMRASS3K5.pdf</v>
      </c>
    </row>
    <row r="198" spans="1:32">
      <c r="A198" s="5" t="str">
        <f t="shared" si="8"/>
        <v>LC-W500-R9-547RMRASS3K5T2</v>
      </c>
      <c r="C198" s="7" t="s">
        <v>1011</v>
      </c>
      <c r="D198" s="7" t="s">
        <v>1012</v>
      </c>
      <c r="E198" s="7" t="s">
        <v>164</v>
      </c>
      <c r="F198" s="20">
        <v>2</v>
      </c>
      <c r="G198" s="7" t="s">
        <v>1013</v>
      </c>
      <c r="I198" s="7" t="s">
        <v>1014</v>
      </c>
      <c r="P198" s="16" t="s">
        <v>1018</v>
      </c>
      <c r="R198" s="9" t="s">
        <v>349</v>
      </c>
      <c r="S198" s="9" t="s">
        <v>1019</v>
      </c>
      <c r="AB198" s="33" t="s">
        <v>164</v>
      </c>
      <c r="AC198" s="1" t="s">
        <v>299</v>
      </c>
      <c r="AD198" s="1" t="s">
        <v>442</v>
      </c>
      <c r="AE198" s="111" t="str">
        <f t="shared" ref="AE198:AE200" si="23">AC198&amp;"-"&amp;C198&amp;"-"&amp;D198</f>
        <v>WA-LC-W500-R9-547RMRASS3K5</v>
      </c>
      <c r="AF198" s="1" t="str">
        <f>관리자설명서!$B$15&amp;AL성적Data!AE198&amp;".pdf"</f>
        <v>http://www.lxhausys.co.kr/popup/rn/download/downloadPopup.jsp?from=alwindow&amp;uu=/upload/alwindow/data/WA-LC-W500-R9-547RMRASS3K5.pdf</v>
      </c>
    </row>
    <row r="199" spans="1:32">
      <c r="A199" s="5" t="str">
        <f t="shared" si="8"/>
        <v>LC-W500-R9-547RMRASS3K5T3</v>
      </c>
      <c r="C199" s="7" t="s">
        <v>1011</v>
      </c>
      <c r="D199" s="7" t="s">
        <v>1012</v>
      </c>
      <c r="E199" s="7" t="s">
        <v>164</v>
      </c>
      <c r="F199" s="20">
        <v>3</v>
      </c>
      <c r="G199" s="7" t="s">
        <v>1013</v>
      </c>
      <c r="I199" s="7" t="s">
        <v>1014</v>
      </c>
      <c r="V199" s="16" t="s">
        <v>1020</v>
      </c>
      <c r="W199" s="6" t="s">
        <v>1021</v>
      </c>
      <c r="AB199" s="33" t="s">
        <v>164</v>
      </c>
      <c r="AC199" s="1" t="s">
        <v>1022</v>
      </c>
      <c r="AD199" s="1" t="s">
        <v>1023</v>
      </c>
      <c r="AE199" s="111" t="str">
        <f t="shared" si="23"/>
        <v>DA2-LC-W500-R9-547RMRASS3K5</v>
      </c>
      <c r="AF199" s="1" t="str">
        <f>관리자설명서!$B$15&amp;AL성적Data!AE199&amp;".pdf"</f>
        <v>http://www.lxhausys.co.kr/popup/rn/download/downloadPopup.jsp?from=alwindow&amp;uu=/upload/alwindow/data/DA2-LC-W500-R9-547RMRASS3K5.pdf</v>
      </c>
    </row>
    <row r="200" spans="1:32">
      <c r="A200" s="5" t="str">
        <f t="shared" si="8"/>
        <v>LC-W500-R9-422MSGS1R5T1</v>
      </c>
      <c r="C200" s="7" t="s">
        <v>1011</v>
      </c>
      <c r="D200" s="7" t="s">
        <v>1027</v>
      </c>
      <c r="E200" s="7" t="s">
        <v>164</v>
      </c>
      <c r="F200" s="20">
        <v>1</v>
      </c>
      <c r="G200" s="7" t="s">
        <v>1168</v>
      </c>
      <c r="I200" s="7" t="s">
        <v>1030</v>
      </c>
      <c r="K200" s="9" t="s">
        <v>168</v>
      </c>
      <c r="L200" s="16" t="s">
        <v>1031</v>
      </c>
      <c r="M200" s="18">
        <v>0.75600000000000001</v>
      </c>
      <c r="N200" s="18">
        <v>0.82</v>
      </c>
      <c r="V200" s="16"/>
      <c r="AB200" s="4" t="s">
        <v>164</v>
      </c>
      <c r="AC200" s="1" t="str">
        <f t="shared" ref="AC200" si="24">IF(MID(L200,5,2)="",MID(P200,5,2),MID(L200,5,2))</f>
        <v>TW</v>
      </c>
      <c r="AD200" s="1" t="s">
        <v>165</v>
      </c>
      <c r="AE200" s="111" t="str">
        <f t="shared" si="23"/>
        <v>TW-LC-W500-R9-422MSGS1R5</v>
      </c>
      <c r="AF200" s="1" t="str">
        <f>관리자설명서!$B$15&amp;AL성적Data!AE200&amp;".pdf"</f>
        <v>http://www.lxhausys.co.kr/popup/rn/download/downloadPopup.jsp?from=alwindow&amp;uu=/upload/alwindow/data/TW-LC-W500-R9-422MSGS1R5.pdf</v>
      </c>
    </row>
    <row r="201" spans="1:32">
      <c r="A201" s="5" t="str">
        <f t="shared" ref="A201:A264" si="25">C201&amp;"-"&amp;D201&amp;E201&amp;F201</f>
        <v>LC-W500-R9-422MSGS1R5T2</v>
      </c>
      <c r="C201" s="7" t="s">
        <v>1011</v>
      </c>
      <c r="D201" s="7" t="s">
        <v>1027</v>
      </c>
      <c r="E201" s="7" t="s">
        <v>164</v>
      </c>
      <c r="F201" s="20">
        <v>2</v>
      </c>
      <c r="G201" s="7" t="s">
        <v>1168</v>
      </c>
      <c r="I201" s="7" t="s">
        <v>1030</v>
      </c>
      <c r="P201" s="16" t="s">
        <v>1032</v>
      </c>
      <c r="R201" s="9" t="s">
        <v>349</v>
      </c>
      <c r="S201" s="9" t="s">
        <v>1019</v>
      </c>
      <c r="AB201" s="33" t="s">
        <v>164</v>
      </c>
      <c r="AC201" s="1" t="s">
        <v>299</v>
      </c>
      <c r="AD201" s="1" t="s">
        <v>442</v>
      </c>
      <c r="AE201" s="111" t="str">
        <f t="shared" ref="AE201:AE203" si="26">AC201&amp;"-"&amp;C201&amp;"-"&amp;D201</f>
        <v>WA-LC-W500-R9-422MSGS1R5</v>
      </c>
      <c r="AF201" s="1" t="str">
        <f>관리자설명서!$B$15&amp;AL성적Data!AE201&amp;".pdf"</f>
        <v>http://www.lxhausys.co.kr/popup/rn/download/downloadPopup.jsp?from=alwindow&amp;uu=/upload/alwindow/data/WA-LC-W500-R9-422MSGS1R5.pdf</v>
      </c>
    </row>
    <row r="202" spans="1:32">
      <c r="A202" s="5" t="str">
        <f t="shared" si="25"/>
        <v>LC-W500-R9-422MSGS1R5T3</v>
      </c>
      <c r="C202" s="7" t="s">
        <v>1011</v>
      </c>
      <c r="D202" s="7" t="s">
        <v>1027</v>
      </c>
      <c r="E202" s="7" t="s">
        <v>164</v>
      </c>
      <c r="F202" s="20">
        <v>3</v>
      </c>
      <c r="G202" s="7" t="s">
        <v>1168</v>
      </c>
      <c r="I202" s="7" t="s">
        <v>1030</v>
      </c>
      <c r="V202" s="16" t="s">
        <v>1033</v>
      </c>
      <c r="W202" s="6" t="s">
        <v>1021</v>
      </c>
      <c r="AB202" s="33" t="s">
        <v>164</v>
      </c>
      <c r="AC202" s="1" t="s">
        <v>1022</v>
      </c>
      <c r="AD202" s="1" t="s">
        <v>1023</v>
      </c>
      <c r="AE202" s="111" t="str">
        <f t="shared" si="26"/>
        <v>DA2-LC-W500-R9-422MSGS1R5</v>
      </c>
      <c r="AF202" s="1" t="str">
        <f>관리자설명서!$B$15&amp;AL성적Data!AE202&amp;".pdf"</f>
        <v>http://www.lxhausys.co.kr/popup/rn/download/downloadPopup.jsp?from=alwindow&amp;uu=/upload/alwindow/data/DA2-LC-W500-R9-422MSGS1R5.pdf</v>
      </c>
    </row>
    <row r="203" spans="1:32">
      <c r="A203" s="5" t="str">
        <f t="shared" si="25"/>
        <v>LC-W500-R9-444MGGE1R5T1</v>
      </c>
      <c r="C203" s="7" t="s">
        <v>1011</v>
      </c>
      <c r="D203" s="7" t="s">
        <v>1038</v>
      </c>
      <c r="E203" s="7" t="s">
        <v>164</v>
      </c>
      <c r="F203" s="20">
        <v>1</v>
      </c>
      <c r="G203" s="7" t="s">
        <v>1047</v>
      </c>
      <c r="I203" s="7" t="s">
        <v>1039</v>
      </c>
      <c r="K203" s="9" t="s">
        <v>168</v>
      </c>
      <c r="L203" s="16" t="s">
        <v>1040</v>
      </c>
      <c r="M203" s="18">
        <v>0.80800000000000005</v>
      </c>
      <c r="N203" s="18">
        <v>0.64</v>
      </c>
      <c r="AB203" s="4" t="s">
        <v>164</v>
      </c>
      <c r="AC203" s="1" t="str">
        <f t="shared" ref="AC203" si="27">IF(MID(L203,5,2)="",MID(P203,5,2),MID(L203,5,2))</f>
        <v>TW</v>
      </c>
      <c r="AD203" s="1" t="s">
        <v>165</v>
      </c>
      <c r="AE203" s="111" t="str">
        <f t="shared" si="26"/>
        <v>TW-LC-W500-R9-444MGGE1R5</v>
      </c>
      <c r="AF203" s="1" t="str">
        <f>관리자설명서!$B$15&amp;AL성적Data!AE203&amp;".pdf"</f>
        <v>http://www.lxhausys.co.kr/popup/rn/download/downloadPopup.jsp?from=alwindow&amp;uu=/upload/alwindow/data/TW-LC-W500-R9-444MGGE1R5.pdf</v>
      </c>
    </row>
    <row r="204" spans="1:32">
      <c r="A204" s="5" t="str">
        <f t="shared" si="25"/>
        <v>LC-W500-R9-444MGGE2A5T1</v>
      </c>
      <c r="C204" s="7" t="s">
        <v>1011</v>
      </c>
      <c r="D204" s="7" t="s">
        <v>1042</v>
      </c>
      <c r="E204" s="7" t="s">
        <v>164</v>
      </c>
      <c r="F204" s="20">
        <v>1</v>
      </c>
      <c r="G204" s="7" t="s">
        <v>1047</v>
      </c>
      <c r="I204" s="7" t="s">
        <v>1043</v>
      </c>
      <c r="K204" s="9" t="s">
        <v>168</v>
      </c>
      <c r="L204" s="16" t="s">
        <v>1044</v>
      </c>
      <c r="M204" s="18">
        <v>0.96799999999999997</v>
      </c>
      <c r="N204" s="18">
        <v>0.67</v>
      </c>
      <c r="AB204" s="4" t="s">
        <v>164</v>
      </c>
      <c r="AC204" s="1" t="str">
        <f t="shared" ref="AC204" si="28">IF(MID(L204,5,2)="",MID(P204,5,2),MID(L204,5,2))</f>
        <v>TW</v>
      </c>
      <c r="AD204" s="1" t="s">
        <v>165</v>
      </c>
      <c r="AE204" s="111" t="str">
        <f t="shared" ref="AE204:AE205" si="29">AC204&amp;"-"&amp;C204&amp;"-"&amp;D204</f>
        <v>TW-LC-W500-R9-444MGGE2A5</v>
      </c>
      <c r="AF204" s="1" t="str">
        <f>관리자설명서!$B$15&amp;AL성적Data!AE204&amp;".pdf"</f>
        <v>http://www.lxhausys.co.kr/popup/rn/download/downloadPopup.jsp?from=alwindow&amp;uu=/upload/alwindow/data/TW-LC-W500-R9-444MGGE2A5.pdf</v>
      </c>
    </row>
    <row r="205" spans="1:32">
      <c r="A205" s="5" t="str">
        <f t="shared" si="25"/>
        <v>LC-W500-R9-444MGGG2A5T1</v>
      </c>
      <c r="C205" s="7" t="s">
        <v>1011</v>
      </c>
      <c r="D205" s="7" t="s">
        <v>1046</v>
      </c>
      <c r="E205" s="7" t="s">
        <v>164</v>
      </c>
      <c r="F205" s="20">
        <v>1</v>
      </c>
      <c r="G205" s="7" t="s">
        <v>1047</v>
      </c>
      <c r="I205" s="7" t="s">
        <v>1047</v>
      </c>
      <c r="P205" s="16" t="s">
        <v>1048</v>
      </c>
      <c r="R205" s="9" t="s">
        <v>349</v>
      </c>
      <c r="S205" s="9" t="s">
        <v>1019</v>
      </c>
      <c r="AB205" s="33" t="s">
        <v>164</v>
      </c>
      <c r="AC205" s="1" t="s">
        <v>299</v>
      </c>
      <c r="AD205" s="1" t="s">
        <v>442</v>
      </c>
      <c r="AE205" s="111" t="str">
        <f t="shared" si="29"/>
        <v>WA-LC-W500-R9-444MGGG2A5</v>
      </c>
      <c r="AF205" s="1" t="str">
        <f>관리자설명서!$B$15&amp;AL성적Data!AE205&amp;".pdf"</f>
        <v>http://www.lxhausys.co.kr/popup/rn/download/downloadPopup.jsp?from=alwindow&amp;uu=/upload/alwindow/data/WA-LC-W500-R9-444MGGG2A5.pdf</v>
      </c>
    </row>
    <row r="206" spans="1:32">
      <c r="A206" s="5" t="str">
        <f t="shared" si="25"/>
        <v>LC-W500-R9-T-644GEMG1R5T1</v>
      </c>
      <c r="C206" s="7" t="s">
        <v>1051</v>
      </c>
      <c r="D206" s="7" t="s">
        <v>1052</v>
      </c>
      <c r="E206" s="7" t="s">
        <v>164</v>
      </c>
      <c r="F206" s="20">
        <v>1</v>
      </c>
      <c r="G206" s="7" t="s">
        <v>1047</v>
      </c>
      <c r="H206" s="7" t="s">
        <v>1057</v>
      </c>
      <c r="I206" s="7" t="s">
        <v>1039</v>
      </c>
      <c r="K206" s="9" t="s">
        <v>168</v>
      </c>
      <c r="L206" s="16" t="s">
        <v>1053</v>
      </c>
      <c r="M206" s="18">
        <v>0.78200000000000003</v>
      </c>
      <c r="N206" s="18">
        <v>0.62</v>
      </c>
      <c r="AB206" s="4" t="s">
        <v>164</v>
      </c>
      <c r="AC206" s="1" t="str">
        <f t="shared" ref="AC206" si="30">IF(MID(L206,5,2)="",MID(P206,5,2),MID(L206,5,2))</f>
        <v>TW</v>
      </c>
      <c r="AD206" s="1" t="s">
        <v>165</v>
      </c>
      <c r="AE206" s="111" t="str">
        <f t="shared" ref="AE206" si="31">AC206&amp;"-"&amp;C206&amp;"-"&amp;D206</f>
        <v>TW-LC-W500-R9-T-644GEMG1R5</v>
      </c>
      <c r="AF206" s="1" t="str">
        <f>관리자설명서!$B$15&amp;AL성적Data!AE206&amp;".pdf"</f>
        <v>http://www.lxhausys.co.kr/popup/rn/download/downloadPopup.jsp?from=alwindow&amp;uu=/upload/alwindow/data/TW-LC-W500-R9-T-644GEMG1R5.pdf</v>
      </c>
    </row>
    <row r="207" spans="1:32">
      <c r="A207" s="5" t="str">
        <f t="shared" si="25"/>
        <v>LC-W500-R9-T-644GEMG2A5T1</v>
      </c>
      <c r="C207" s="7" t="s">
        <v>1051</v>
      </c>
      <c r="D207" s="7" t="s">
        <v>1056</v>
      </c>
      <c r="E207" s="7" t="s">
        <v>164</v>
      </c>
      <c r="F207" s="20">
        <v>1</v>
      </c>
      <c r="G207" s="7" t="s">
        <v>1047</v>
      </c>
      <c r="H207" s="7" t="s">
        <v>1057</v>
      </c>
      <c r="I207" s="7" t="s">
        <v>1043</v>
      </c>
      <c r="K207" s="9" t="s">
        <v>168</v>
      </c>
      <c r="L207" s="16" t="s">
        <v>1058</v>
      </c>
      <c r="M207" s="18">
        <v>0.92300000000000004</v>
      </c>
      <c r="N207" s="18">
        <v>0.64</v>
      </c>
      <c r="AB207" s="4" t="s">
        <v>164</v>
      </c>
      <c r="AC207" s="1" t="str">
        <f t="shared" ref="AC207" si="32">IF(MID(L207,5,2)="",MID(P207,5,2),MID(L207,5,2))</f>
        <v>TW</v>
      </c>
      <c r="AD207" s="1" t="s">
        <v>165</v>
      </c>
      <c r="AE207" s="111" t="str">
        <f t="shared" ref="AE207" si="33">AC207&amp;"-"&amp;C207&amp;"-"&amp;D207</f>
        <v>TW-LC-W500-R9-T-644GEMG2A5</v>
      </c>
      <c r="AF207" s="1" t="str">
        <f>관리자설명서!$B$15&amp;AL성적Data!AE207&amp;".pdf"</f>
        <v>http://www.lxhausys.co.kr/popup/rn/download/downloadPopup.jsp?from=alwindow&amp;uu=/upload/alwindow/data/TW-LC-W500-R9-T-644GEMG2A5.pdf</v>
      </c>
    </row>
    <row r="208" spans="1:32">
      <c r="A208" s="5" t="str">
        <f t="shared" si="25"/>
        <v>LC-W500-R9-T-622SSMS1R5T1</v>
      </c>
      <c r="C208" s="7" t="s">
        <v>1051</v>
      </c>
      <c r="D208" s="7" t="s">
        <v>1060</v>
      </c>
      <c r="E208" s="7" t="s">
        <v>164</v>
      </c>
      <c r="F208" s="20">
        <v>1</v>
      </c>
      <c r="G208" s="7" t="s">
        <v>1168</v>
      </c>
      <c r="H208" s="7" t="s">
        <v>1061</v>
      </c>
      <c r="I208" s="7" t="s">
        <v>1030</v>
      </c>
      <c r="K208" s="9" t="s">
        <v>168</v>
      </c>
      <c r="L208" s="16" t="s">
        <v>1062</v>
      </c>
      <c r="M208" s="18">
        <v>0.83</v>
      </c>
      <c r="N208" s="18">
        <v>0.8</v>
      </c>
      <c r="AB208" s="4" t="s">
        <v>164</v>
      </c>
      <c r="AC208" s="1" t="str">
        <f t="shared" ref="AC208" si="34">IF(MID(L208,5,2)="",MID(P208,5,2),MID(L208,5,2))</f>
        <v>TW</v>
      </c>
      <c r="AD208" s="1" t="s">
        <v>165</v>
      </c>
      <c r="AE208" s="111" t="str">
        <f t="shared" ref="AE208:AE210" si="35">AC208&amp;"-"&amp;C208&amp;"-"&amp;D208</f>
        <v>TW-LC-W500-R9-T-622SSMS1R5</v>
      </c>
      <c r="AF208" s="1" t="str">
        <f>관리자설명서!$B$15&amp;AL성적Data!AE208&amp;".pdf"</f>
        <v>http://www.lxhausys.co.kr/popup/rn/download/downloadPopup.jsp?from=alwindow&amp;uu=/upload/alwindow/data/TW-LC-W500-R9-T-622SSMS1R5.pdf</v>
      </c>
    </row>
    <row r="209" spans="1:32">
      <c r="A209" s="5" t="str">
        <f t="shared" si="25"/>
        <v>LC-W500-R9-T-622SSMS1R5T2</v>
      </c>
      <c r="C209" s="7" t="s">
        <v>1051</v>
      </c>
      <c r="D209" s="7" t="s">
        <v>1060</v>
      </c>
      <c r="E209" s="7" t="s">
        <v>164</v>
      </c>
      <c r="F209" s="20">
        <v>2</v>
      </c>
      <c r="G209" s="7" t="s">
        <v>1168</v>
      </c>
      <c r="H209" s="7" t="s">
        <v>1061</v>
      </c>
      <c r="I209" s="7" t="s">
        <v>1030</v>
      </c>
      <c r="P209" s="16" t="s">
        <v>1064</v>
      </c>
      <c r="R209" s="9" t="s">
        <v>349</v>
      </c>
      <c r="S209" s="9" t="s">
        <v>1019</v>
      </c>
      <c r="AB209" s="33" t="s">
        <v>164</v>
      </c>
      <c r="AC209" s="1" t="s">
        <v>299</v>
      </c>
      <c r="AD209" s="1" t="s">
        <v>442</v>
      </c>
      <c r="AE209" s="111" t="str">
        <f t="shared" si="35"/>
        <v>WA-LC-W500-R9-T-622SSMS1R5</v>
      </c>
      <c r="AF209" s="1" t="str">
        <f>관리자설명서!$B$15&amp;AL성적Data!AE209&amp;".pdf"</f>
        <v>http://www.lxhausys.co.kr/popup/rn/download/downloadPopup.jsp?from=alwindow&amp;uu=/upload/alwindow/data/WA-LC-W500-R9-T-622SSMS1R5.pdf</v>
      </c>
    </row>
    <row r="210" spans="1:32">
      <c r="A210" s="5" t="str">
        <f t="shared" si="25"/>
        <v>LC-W500-R9-T-622SSMS1R5T3</v>
      </c>
      <c r="C210" s="7" t="s">
        <v>1051</v>
      </c>
      <c r="D210" s="7" t="s">
        <v>1060</v>
      </c>
      <c r="E210" s="7" t="s">
        <v>164</v>
      </c>
      <c r="F210" s="20">
        <v>3</v>
      </c>
      <c r="G210" s="7" t="s">
        <v>1168</v>
      </c>
      <c r="H210" s="7" t="s">
        <v>1061</v>
      </c>
      <c r="I210" s="7" t="s">
        <v>1030</v>
      </c>
      <c r="V210" s="16" t="s">
        <v>1065</v>
      </c>
      <c r="W210" s="6" t="s">
        <v>1021</v>
      </c>
      <c r="AB210" s="33" t="s">
        <v>164</v>
      </c>
      <c r="AC210" s="1" t="s">
        <v>1022</v>
      </c>
      <c r="AD210" s="1" t="s">
        <v>1023</v>
      </c>
      <c r="AE210" s="111" t="str">
        <f t="shared" si="35"/>
        <v>DA2-LC-W500-R9-T-622SSMS1R5</v>
      </c>
      <c r="AF210" s="1" t="str">
        <f>관리자설명서!$B$15&amp;AL성적Data!AE210&amp;".pdf"</f>
        <v>http://www.lxhausys.co.kr/popup/rn/download/downloadPopup.jsp?from=alwindow&amp;uu=/upload/alwindow/data/DA2-LC-W500-R9-T-622SSMS1R5.pdf</v>
      </c>
    </row>
    <row r="211" spans="1:32">
      <c r="A211" s="5" t="str">
        <f t="shared" si="25"/>
        <v>LC-W500-R9-T-644GGMG2A5T1</v>
      </c>
      <c r="C211" s="7" t="s">
        <v>1051</v>
      </c>
      <c r="D211" s="7" t="s">
        <v>1069</v>
      </c>
      <c r="E211" s="7" t="s">
        <v>164</v>
      </c>
      <c r="F211" s="20">
        <v>1</v>
      </c>
      <c r="G211" s="7" t="s">
        <v>1047</v>
      </c>
      <c r="H211" s="7" t="s">
        <v>1061</v>
      </c>
      <c r="I211" s="7" t="s">
        <v>1043</v>
      </c>
      <c r="P211" s="16" t="s">
        <v>1070</v>
      </c>
      <c r="R211" s="9" t="s">
        <v>349</v>
      </c>
      <c r="S211" s="9" t="s">
        <v>1019</v>
      </c>
      <c r="AB211" s="33" t="s">
        <v>164</v>
      </c>
      <c r="AC211" s="1" t="s">
        <v>299</v>
      </c>
      <c r="AD211" s="1" t="s">
        <v>442</v>
      </c>
      <c r="AE211" s="111" t="str">
        <f t="shared" ref="AE211:AE212" si="36">AC211&amp;"-"&amp;C211&amp;"-"&amp;D211</f>
        <v>WA-LC-W500-R9-T-644GGMG2A5</v>
      </c>
      <c r="AF211" s="1" t="str">
        <f>관리자설명서!$B$15&amp;AL성적Data!AE211&amp;".pdf"</f>
        <v>http://www.lxhausys.co.kr/popup/rn/download/downloadPopup.jsp?from=alwindow&amp;uu=/upload/alwindow/data/WA-LC-W500-R9-T-644GGMG2A5.pdf</v>
      </c>
    </row>
    <row r="212" spans="1:32">
      <c r="A212" s="5" t="str">
        <f t="shared" si="25"/>
        <v>LC-W400-N9-547RMRASS3K5T1</v>
      </c>
      <c r="C212" s="7" t="s">
        <v>1073</v>
      </c>
      <c r="D212" s="7" t="s">
        <v>1012</v>
      </c>
      <c r="E212" s="7" t="s">
        <v>164</v>
      </c>
      <c r="F212" s="20">
        <v>1</v>
      </c>
      <c r="G212" s="7" t="s">
        <v>1013</v>
      </c>
      <c r="I212" s="7" t="s">
        <v>1014</v>
      </c>
      <c r="K212" s="9" t="s">
        <v>168</v>
      </c>
      <c r="L212" s="16" t="s">
        <v>1077</v>
      </c>
      <c r="M212" s="18">
        <v>0.52200000000000002</v>
      </c>
      <c r="N212" s="18">
        <v>0.81</v>
      </c>
      <c r="AB212" s="4" t="s">
        <v>164</v>
      </c>
      <c r="AC212" s="1" t="str">
        <f t="shared" ref="AC212" si="37">IF(MID(L212,5,2)="",MID(P212,5,2),MID(L212,5,2))</f>
        <v>TW</v>
      </c>
      <c r="AD212" s="1" t="s">
        <v>165</v>
      </c>
      <c r="AE212" s="111" t="str">
        <f t="shared" si="36"/>
        <v>TW-LC-W400-N9-547RMRASS3K5</v>
      </c>
      <c r="AF212" s="1" t="str">
        <f>관리자설명서!$B$15&amp;AL성적Data!AE212&amp;".pdf"</f>
        <v>http://www.lxhausys.co.kr/popup/rn/download/downloadPopup.jsp?from=alwindow&amp;uu=/upload/alwindow/data/TW-LC-W400-N9-547RMRASS3K5.pdf</v>
      </c>
    </row>
    <row r="213" spans="1:32">
      <c r="A213" s="5" t="str">
        <f t="shared" si="25"/>
        <v>LC-W400-N9-547RMRASS3K5T2</v>
      </c>
      <c r="C213" s="7" t="s">
        <v>1073</v>
      </c>
      <c r="D213" s="7" t="s">
        <v>1012</v>
      </c>
      <c r="E213" s="7" t="s">
        <v>164</v>
      </c>
      <c r="F213" s="20">
        <v>2</v>
      </c>
      <c r="G213" s="7" t="s">
        <v>1013</v>
      </c>
      <c r="I213" s="7" t="s">
        <v>1014</v>
      </c>
      <c r="P213" s="16" t="s">
        <v>1078</v>
      </c>
      <c r="R213" s="9" t="s">
        <v>349</v>
      </c>
      <c r="S213" s="9" t="s">
        <v>1019</v>
      </c>
      <c r="AB213" s="33" t="s">
        <v>164</v>
      </c>
      <c r="AC213" s="1" t="s">
        <v>299</v>
      </c>
      <c r="AD213" s="1" t="s">
        <v>442</v>
      </c>
      <c r="AE213" s="111" t="str">
        <f t="shared" ref="AE213:AE215" si="38">AC213&amp;"-"&amp;C213&amp;"-"&amp;D213</f>
        <v>WA-LC-W400-N9-547RMRASS3K5</v>
      </c>
      <c r="AF213" s="1" t="str">
        <f>관리자설명서!$B$15&amp;AL성적Data!AE213&amp;".pdf"</f>
        <v>http://www.lxhausys.co.kr/popup/rn/download/downloadPopup.jsp?from=alwindow&amp;uu=/upload/alwindow/data/WA-LC-W400-N9-547RMRASS3K5.pdf</v>
      </c>
    </row>
    <row r="214" spans="1:32">
      <c r="A214" s="5" t="str">
        <f t="shared" si="25"/>
        <v>LC-W400-N9-547RMRASS3K5T3</v>
      </c>
      <c r="C214" s="7" t="s">
        <v>1073</v>
      </c>
      <c r="D214" s="7" t="s">
        <v>1012</v>
      </c>
      <c r="E214" s="7" t="s">
        <v>164</v>
      </c>
      <c r="F214" s="20">
        <v>3</v>
      </c>
      <c r="G214" s="7" t="s">
        <v>1013</v>
      </c>
      <c r="I214" s="7" t="s">
        <v>1014</v>
      </c>
      <c r="V214" s="16" t="s">
        <v>1079</v>
      </c>
      <c r="W214" s="6" t="s">
        <v>1021</v>
      </c>
      <c r="AB214" s="33" t="s">
        <v>164</v>
      </c>
      <c r="AC214" s="1" t="s">
        <v>1022</v>
      </c>
      <c r="AD214" s="1" t="s">
        <v>1023</v>
      </c>
      <c r="AE214" s="111" t="str">
        <f t="shared" si="38"/>
        <v>DA2-LC-W400-N9-547RMRASS3K5</v>
      </c>
      <c r="AF214" s="1" t="str">
        <f>관리자설명서!$B$15&amp;AL성적Data!AE214&amp;".pdf"</f>
        <v>http://www.lxhausys.co.kr/popup/rn/download/downloadPopup.jsp?from=alwindow&amp;uu=/upload/alwindow/data/DA2-LC-W400-N9-547RMRASS3K5.pdf</v>
      </c>
    </row>
    <row r="215" spans="1:32">
      <c r="A215" s="5" t="str">
        <f t="shared" si="25"/>
        <v>LC-W400-N9-422MSGS1R5T1</v>
      </c>
      <c r="C215" s="7" t="s">
        <v>1073</v>
      </c>
      <c r="D215" s="7" t="s">
        <v>1084</v>
      </c>
      <c r="E215" s="7" t="s">
        <v>164</v>
      </c>
      <c r="F215" s="20">
        <v>1</v>
      </c>
      <c r="G215" s="7" t="s">
        <v>1168</v>
      </c>
      <c r="I215" s="7" t="s">
        <v>1030</v>
      </c>
      <c r="K215" s="9" t="s">
        <v>168</v>
      </c>
      <c r="L215" s="16" t="s">
        <v>1085</v>
      </c>
      <c r="M215" s="18">
        <v>0.79200000000000004</v>
      </c>
      <c r="N215" s="18">
        <v>0.8</v>
      </c>
      <c r="AB215" s="4" t="s">
        <v>164</v>
      </c>
      <c r="AC215" s="1" t="str">
        <f t="shared" ref="AC215" si="39">IF(MID(L215,5,2)="",MID(P215,5,2),MID(L215,5,2))</f>
        <v>TW</v>
      </c>
      <c r="AD215" s="1" t="s">
        <v>165</v>
      </c>
      <c r="AE215" s="111" t="str">
        <f t="shared" si="38"/>
        <v>TW-LC-W400-N9-422MSGS1R5</v>
      </c>
      <c r="AF215" s="1" t="str">
        <f>관리자설명서!$B$15&amp;AL성적Data!AE215&amp;".pdf"</f>
        <v>http://www.lxhausys.co.kr/popup/rn/download/downloadPopup.jsp?from=alwindow&amp;uu=/upload/alwindow/data/TW-LC-W400-N9-422MSGS1R5.pdf</v>
      </c>
    </row>
    <row r="216" spans="1:32">
      <c r="A216" s="5" t="str">
        <f t="shared" si="25"/>
        <v>LC-W400-N9-422MSGS1R5T2</v>
      </c>
      <c r="C216" s="7" t="s">
        <v>1073</v>
      </c>
      <c r="D216" s="7" t="s">
        <v>1084</v>
      </c>
      <c r="E216" s="7" t="s">
        <v>164</v>
      </c>
      <c r="F216" s="20">
        <v>2</v>
      </c>
      <c r="G216" s="7" t="s">
        <v>1168</v>
      </c>
      <c r="I216" s="7" t="s">
        <v>1030</v>
      </c>
      <c r="P216" s="16" t="s">
        <v>1086</v>
      </c>
      <c r="R216" s="9" t="s">
        <v>349</v>
      </c>
      <c r="S216" s="9" t="s">
        <v>1019</v>
      </c>
      <c r="AB216" s="33" t="s">
        <v>164</v>
      </c>
      <c r="AC216" s="1" t="s">
        <v>299</v>
      </c>
      <c r="AD216" s="1" t="s">
        <v>442</v>
      </c>
      <c r="AE216" s="111" t="str">
        <f t="shared" ref="AE216:AE218" si="40">AC216&amp;"-"&amp;C216&amp;"-"&amp;D216</f>
        <v>WA-LC-W400-N9-422MSGS1R5</v>
      </c>
      <c r="AF216" s="1" t="str">
        <f>관리자설명서!$B$15&amp;AL성적Data!AE216&amp;".pdf"</f>
        <v>http://www.lxhausys.co.kr/popup/rn/download/downloadPopup.jsp?from=alwindow&amp;uu=/upload/alwindow/data/WA-LC-W400-N9-422MSGS1R5.pdf</v>
      </c>
    </row>
    <row r="217" spans="1:32">
      <c r="A217" s="5" t="str">
        <f t="shared" si="25"/>
        <v>LC-W400-N9-422MSGS1R5T3</v>
      </c>
      <c r="C217" s="7" t="s">
        <v>1073</v>
      </c>
      <c r="D217" s="7" t="s">
        <v>1084</v>
      </c>
      <c r="E217" s="7" t="s">
        <v>164</v>
      </c>
      <c r="F217" s="20">
        <v>3</v>
      </c>
      <c r="G217" s="7" t="s">
        <v>1168</v>
      </c>
      <c r="I217" s="7" t="s">
        <v>1030</v>
      </c>
      <c r="V217" s="16" t="s">
        <v>1087</v>
      </c>
      <c r="W217" s="6" t="s">
        <v>1021</v>
      </c>
      <c r="AB217" s="33" t="s">
        <v>164</v>
      </c>
      <c r="AC217" s="1" t="s">
        <v>1022</v>
      </c>
      <c r="AD217" s="1" t="s">
        <v>1023</v>
      </c>
      <c r="AE217" s="111" t="str">
        <f t="shared" si="40"/>
        <v>DA2-LC-W400-N9-422MSGS1R5</v>
      </c>
      <c r="AF217" s="1" t="str">
        <f>관리자설명서!$B$15&amp;AL성적Data!AE217&amp;".pdf"</f>
        <v>http://www.lxhausys.co.kr/popup/rn/download/downloadPopup.jsp?from=alwindow&amp;uu=/upload/alwindow/data/DA2-LC-W400-N9-422MSGS1R5.pdf</v>
      </c>
    </row>
    <row r="218" spans="1:32">
      <c r="A218" s="5" t="str">
        <f t="shared" si="25"/>
        <v>LC-W400-N9-444MEGE1R5T1</v>
      </c>
      <c r="C218" s="7" t="s">
        <v>1073</v>
      </c>
      <c r="D218" s="7" t="s">
        <v>1092</v>
      </c>
      <c r="E218" s="7" t="s">
        <v>164</v>
      </c>
      <c r="F218" s="20">
        <v>1</v>
      </c>
      <c r="G218" s="7" t="s">
        <v>1039</v>
      </c>
      <c r="I218" s="7" t="s">
        <v>1043</v>
      </c>
      <c r="K218" s="9" t="s">
        <v>168</v>
      </c>
      <c r="L218" s="16" t="s">
        <v>1093</v>
      </c>
      <c r="M218" s="18">
        <v>0.72</v>
      </c>
      <c r="N218" s="18">
        <v>0.81</v>
      </c>
      <c r="AB218" s="4" t="s">
        <v>164</v>
      </c>
      <c r="AC218" s="1" t="str">
        <f t="shared" ref="AC218" si="41">IF(MID(L218,5,2)="",MID(P218,5,2),MID(L218,5,2))</f>
        <v>TW</v>
      </c>
      <c r="AD218" s="1" t="s">
        <v>165</v>
      </c>
      <c r="AE218" s="111" t="str">
        <f t="shared" si="40"/>
        <v>TW-LC-W400-N9-444MEGE1R5</v>
      </c>
      <c r="AF218" s="1" t="str">
        <f>관리자설명서!$B$15&amp;AL성적Data!AE218&amp;".pdf"</f>
        <v>http://www.lxhausys.co.kr/popup/rn/download/downloadPopup.jsp?from=alwindow&amp;uu=/upload/alwindow/data/TW-LC-W400-N9-444MEGE1R5.pdf</v>
      </c>
    </row>
    <row r="219" spans="1:32">
      <c r="A219" s="5" t="str">
        <f t="shared" si="25"/>
        <v>LC-W400-N9-444MEGE1R5T2</v>
      </c>
      <c r="C219" s="7" t="s">
        <v>1073</v>
      </c>
      <c r="D219" s="7" t="s">
        <v>1092</v>
      </c>
      <c r="E219" s="7" t="s">
        <v>164</v>
      </c>
      <c r="F219" s="20">
        <v>2</v>
      </c>
      <c r="G219" s="7" t="s">
        <v>1039</v>
      </c>
      <c r="I219" s="7" t="s">
        <v>1043</v>
      </c>
      <c r="P219" s="16" t="s">
        <v>1094</v>
      </c>
      <c r="R219" s="9" t="s">
        <v>349</v>
      </c>
      <c r="S219" s="9" t="s">
        <v>1019</v>
      </c>
      <c r="AB219" s="33" t="s">
        <v>164</v>
      </c>
      <c r="AC219" s="1" t="s">
        <v>299</v>
      </c>
      <c r="AD219" s="1" t="s">
        <v>442</v>
      </c>
      <c r="AE219" s="111" t="str">
        <f t="shared" ref="AE219:AE220" si="42">AC219&amp;"-"&amp;C219&amp;"-"&amp;D219</f>
        <v>WA-LC-W400-N9-444MEGE1R5</v>
      </c>
      <c r="AF219" s="1" t="str">
        <f>관리자설명서!$B$15&amp;AL성적Data!AE219&amp;".pdf"</f>
        <v>http://www.lxhausys.co.kr/popup/rn/download/downloadPopup.jsp?from=alwindow&amp;uu=/upload/alwindow/data/WA-LC-W400-N9-444MEGE1R5.pdf</v>
      </c>
    </row>
    <row r="220" spans="1:32">
      <c r="A220" s="5" t="str">
        <f t="shared" si="25"/>
        <v>LC-W400-N9-444MEGE2R5T1</v>
      </c>
      <c r="C220" s="7" t="s">
        <v>1073</v>
      </c>
      <c r="D220" s="7" t="s">
        <v>1097</v>
      </c>
      <c r="E220" s="7" t="s">
        <v>164</v>
      </c>
      <c r="F220" s="20">
        <v>1</v>
      </c>
      <c r="G220" s="7" t="s">
        <v>1039</v>
      </c>
      <c r="I220" s="7" t="s">
        <v>1039</v>
      </c>
      <c r="K220" s="9" t="s">
        <v>168</v>
      </c>
      <c r="L220" s="16" t="s">
        <v>1098</v>
      </c>
      <c r="M220" s="18">
        <v>0.63500000000000001</v>
      </c>
      <c r="N220" s="18">
        <v>0.8</v>
      </c>
      <c r="AB220" s="4" t="s">
        <v>164</v>
      </c>
      <c r="AC220" s="1" t="str">
        <f t="shared" ref="AC220" si="43">IF(MID(L220,5,2)="",MID(P220,5,2),MID(L220,5,2))</f>
        <v>TW</v>
      </c>
      <c r="AD220" s="1" t="s">
        <v>165</v>
      </c>
      <c r="AE220" s="111" t="str">
        <f t="shared" si="42"/>
        <v>TW-LC-W400-N9-444MEGE2R5</v>
      </c>
      <c r="AF220" s="1" t="str">
        <f>관리자설명서!$B$15&amp;AL성적Data!AE220&amp;".pdf"</f>
        <v>http://www.lxhausys.co.kr/popup/rn/download/downloadPopup.jsp?from=alwindow&amp;uu=/upload/alwindow/data/TW-LC-W400-N9-444MEGE2R5.pdf</v>
      </c>
    </row>
    <row r="221" spans="1:32">
      <c r="A221" s="5" t="str">
        <f t="shared" si="25"/>
        <v>LC-W400-N9-444MEGE2R5T2</v>
      </c>
      <c r="C221" s="7" t="s">
        <v>1073</v>
      </c>
      <c r="D221" s="7" t="s">
        <v>1097</v>
      </c>
      <c r="E221" s="7" t="s">
        <v>164</v>
      </c>
      <c r="F221" s="20">
        <v>2</v>
      </c>
      <c r="G221" s="7" t="s">
        <v>1039</v>
      </c>
      <c r="I221" s="7" t="s">
        <v>1039</v>
      </c>
      <c r="P221" s="16" t="s">
        <v>1099</v>
      </c>
      <c r="R221" s="9" t="s">
        <v>349</v>
      </c>
      <c r="S221" s="9" t="s">
        <v>1019</v>
      </c>
      <c r="AB221" s="33" t="s">
        <v>164</v>
      </c>
      <c r="AC221" s="1" t="s">
        <v>299</v>
      </c>
      <c r="AD221" s="1" t="s">
        <v>442</v>
      </c>
      <c r="AE221" s="111" t="str">
        <f t="shared" ref="AE221:AE222" si="44">AC221&amp;"-"&amp;C221&amp;"-"&amp;D221</f>
        <v>WA-LC-W400-N9-444MEGE2R5</v>
      </c>
      <c r="AF221" s="1" t="str">
        <f>관리자설명서!$B$15&amp;AL성적Data!AE221&amp;".pdf"</f>
        <v>http://www.lxhausys.co.kr/popup/rn/download/downloadPopup.jsp?from=alwindow&amp;uu=/upload/alwindow/data/WA-LC-W400-N9-444MEGE2R5.pdf</v>
      </c>
    </row>
    <row r="222" spans="1:32">
      <c r="A222" s="5" t="str">
        <f t="shared" si="25"/>
        <v>LC-W400-N9-444MGGE2A5T1</v>
      </c>
      <c r="C222" s="7" t="s">
        <v>1073</v>
      </c>
      <c r="D222" s="7" t="s">
        <v>1102</v>
      </c>
      <c r="E222" s="7" t="s">
        <v>164</v>
      </c>
      <c r="F222" s="20">
        <v>1</v>
      </c>
      <c r="G222" s="7" t="s">
        <v>1043</v>
      </c>
      <c r="I222" s="7" t="s">
        <v>1043</v>
      </c>
      <c r="K222" s="9" t="s">
        <v>168</v>
      </c>
      <c r="L222" s="16" t="s">
        <v>1103</v>
      </c>
      <c r="M222" s="18">
        <v>0.95499999999999996</v>
      </c>
      <c r="N222" s="18">
        <v>0.77</v>
      </c>
      <c r="AB222" s="4" t="s">
        <v>164</v>
      </c>
      <c r="AC222" s="1" t="str">
        <f t="shared" ref="AC222" si="45">IF(MID(L222,5,2)="",MID(P222,5,2),MID(L222,5,2))</f>
        <v>TW</v>
      </c>
      <c r="AD222" s="1" t="s">
        <v>165</v>
      </c>
      <c r="AE222" s="111" t="str">
        <f t="shared" si="44"/>
        <v>TW-LC-W400-N9-444MGGE2A5</v>
      </c>
      <c r="AF222" s="1" t="str">
        <f>관리자설명서!$B$15&amp;AL성적Data!AE222&amp;".pdf"</f>
        <v>http://www.lxhausys.co.kr/popup/rn/download/downloadPopup.jsp?from=alwindow&amp;uu=/upload/alwindow/data/TW-LC-W400-N9-444MGGE2A5.pdf</v>
      </c>
    </row>
    <row r="223" spans="1:32">
      <c r="A223" s="5" t="str">
        <f t="shared" si="25"/>
        <v>LC-W400-N9-422MGGE2A5T1</v>
      </c>
      <c r="C223" s="7" t="s">
        <v>1073</v>
      </c>
      <c r="D223" s="7" t="s">
        <v>1105</v>
      </c>
      <c r="E223" s="7" t="s">
        <v>164</v>
      </c>
      <c r="F223" s="20">
        <v>1</v>
      </c>
      <c r="G223" s="7" t="s">
        <v>1168</v>
      </c>
      <c r="I223" s="7" t="s">
        <v>1028</v>
      </c>
      <c r="K223" s="9" t="s">
        <v>168</v>
      </c>
      <c r="L223" s="16" t="s">
        <v>1106</v>
      </c>
      <c r="M223" s="18">
        <v>0.999</v>
      </c>
      <c r="N223" s="18">
        <v>0.9</v>
      </c>
      <c r="AB223" s="4" t="s">
        <v>164</v>
      </c>
      <c r="AC223" s="1" t="s">
        <v>165</v>
      </c>
      <c r="AD223" s="1" t="s">
        <v>165</v>
      </c>
      <c r="AE223" s="111" t="str">
        <f t="shared" ref="AE223" si="46">AC223&amp;"-"&amp;C223&amp;"-"&amp;D223</f>
        <v>TW-LC-W400-N9-422MGGE2A5</v>
      </c>
      <c r="AF223" s="1" t="str">
        <f>관리자설명서!$B$15&amp;AL성적Data!AE223&amp;".pdf"</f>
        <v>http://www.lxhausys.co.kr/popup/rn/download/downloadPopup.jsp?from=alwindow&amp;uu=/upload/alwindow/data/TW-LC-W400-N9-422MGGE2A5.pdf</v>
      </c>
    </row>
    <row r="224" spans="1:32">
      <c r="A224" s="5" t="str">
        <f t="shared" si="25"/>
        <v>LC-W400-N9-444GGGE1A5T1</v>
      </c>
      <c r="C224" s="7" t="s">
        <v>1073</v>
      </c>
      <c r="D224" s="7" t="s">
        <v>1108</v>
      </c>
      <c r="E224" s="7" t="s">
        <v>164</v>
      </c>
      <c r="F224" s="20">
        <v>1</v>
      </c>
      <c r="G224" s="7" t="s">
        <v>1047</v>
      </c>
      <c r="I224" s="7" t="s">
        <v>1043</v>
      </c>
      <c r="L224" s="16" t="s">
        <v>1109</v>
      </c>
      <c r="O224" s="18">
        <v>0.93500000000000005</v>
      </c>
      <c r="AB224" s="110" t="s">
        <v>237</v>
      </c>
      <c r="AC224" s="111" t="str">
        <f t="shared" ref="AC224" si="47">IF(MID(L224,5,2)="",MID(P224,5,2),MID(L224,5,2))</f>
        <v>TA</v>
      </c>
      <c r="AD224" s="111" t="s">
        <v>428</v>
      </c>
      <c r="AE224" s="111" t="str">
        <f>AC224&amp;"-"&amp;C224&amp;"-"&amp;D224</f>
        <v>TA-LC-W400-N9-444GGGE1A5</v>
      </c>
      <c r="AF224" s="111" t="str">
        <f>관리자설명서!$B$15&amp;AL성적Data!AE224&amp;".pdf"</f>
        <v>http://www.lxhausys.co.kr/popup/rn/download/downloadPopup.jsp?from=alwindow&amp;uu=/upload/alwindow/data/TA-LC-W400-N9-444GGGE1A5.pdf</v>
      </c>
    </row>
    <row r="225" spans="1:32">
      <c r="A225" s="5" t="str">
        <f t="shared" si="25"/>
        <v>LC-W400-N9-444GGGE1A5T2</v>
      </c>
      <c r="C225" s="7" t="s">
        <v>1073</v>
      </c>
      <c r="D225" s="7" t="s">
        <v>1108</v>
      </c>
      <c r="E225" s="7" t="s">
        <v>164</v>
      </c>
      <c r="F225" s="20">
        <v>2</v>
      </c>
      <c r="G225" s="7" t="s">
        <v>1047</v>
      </c>
      <c r="I225" s="7" t="s">
        <v>1043</v>
      </c>
      <c r="L225" s="16"/>
      <c r="P225" s="16" t="s">
        <v>1112</v>
      </c>
      <c r="Q225" s="18" t="s">
        <v>1111</v>
      </c>
      <c r="AB225" s="33" t="s">
        <v>164</v>
      </c>
      <c r="AC225" s="1" t="s">
        <v>299</v>
      </c>
      <c r="AD225" s="1" t="s">
        <v>1113</v>
      </c>
      <c r="AE225" s="111" t="str">
        <f t="shared" ref="AE225:AE228" si="48">AC225&amp;"-"&amp;C225&amp;"-"&amp;D225</f>
        <v>WA-LC-W400-N9-444GGGE1A5</v>
      </c>
      <c r="AF225" s="1" t="str">
        <f>관리자설명서!$B$15&amp;AL성적Data!AE225&amp;".pdf"</f>
        <v>http://www.lxhausys.co.kr/popup/rn/download/downloadPopup.jsp?from=alwindow&amp;uu=/upload/alwindow/data/WA-LC-W400-N9-444GGGE1A5.pdf</v>
      </c>
    </row>
    <row r="226" spans="1:32">
      <c r="A226" s="5" t="str">
        <f t="shared" si="25"/>
        <v>LC-W400-N9-444GGGE1A5T3</v>
      </c>
      <c r="C226" s="7" t="s">
        <v>1073</v>
      </c>
      <c r="D226" s="7" t="s">
        <v>1108</v>
      </c>
      <c r="E226" s="7" t="s">
        <v>164</v>
      </c>
      <c r="F226" s="20">
        <v>3</v>
      </c>
      <c r="G226" s="7" t="s">
        <v>1047</v>
      </c>
      <c r="I226" s="7" t="s">
        <v>1043</v>
      </c>
      <c r="V226" s="16" t="s">
        <v>1114</v>
      </c>
      <c r="W226" s="6" t="s">
        <v>1021</v>
      </c>
      <c r="AB226" s="33" t="s">
        <v>164</v>
      </c>
      <c r="AC226" s="1" t="s">
        <v>1022</v>
      </c>
      <c r="AD226" s="1" t="s">
        <v>1023</v>
      </c>
      <c r="AE226" s="111" t="str">
        <f t="shared" si="48"/>
        <v>DA2-LC-W400-N9-444GGGE1A5</v>
      </c>
      <c r="AF226" s="1" t="str">
        <f>관리자설명서!$B$15&amp;AL성적Data!AE226&amp;".pdf"</f>
        <v>http://www.lxhausys.co.kr/popup/rn/download/downloadPopup.jsp?from=alwindow&amp;uu=/upload/alwindow/data/DA2-LC-W400-N9-444GGGE1A5.pdf</v>
      </c>
    </row>
    <row r="227" spans="1:32">
      <c r="A227" s="5" t="str">
        <f t="shared" si="25"/>
        <v>LC-W400-N9-T-622SSMS1R5T1</v>
      </c>
      <c r="C227" s="7" t="s">
        <v>1125</v>
      </c>
      <c r="D227" s="7" t="s">
        <v>1060</v>
      </c>
      <c r="E227" s="7" t="s">
        <v>164</v>
      </c>
      <c r="F227" s="20">
        <v>1</v>
      </c>
      <c r="G227" s="7" t="s">
        <v>1168</v>
      </c>
      <c r="I227" s="7" t="s">
        <v>1030</v>
      </c>
      <c r="K227" s="9" t="s">
        <v>168</v>
      </c>
      <c r="L227" s="16" t="s">
        <v>1118</v>
      </c>
      <c r="M227" s="18">
        <v>0.84699999999999998</v>
      </c>
      <c r="N227" s="18">
        <v>0.88</v>
      </c>
      <c r="AB227" s="4" t="s">
        <v>164</v>
      </c>
      <c r="AC227" s="1" t="s">
        <v>165</v>
      </c>
      <c r="AD227" s="1" t="s">
        <v>165</v>
      </c>
      <c r="AE227" s="111" t="str">
        <f t="shared" si="48"/>
        <v>TW-LC-W400-N9-T-622SSMS1R5</v>
      </c>
      <c r="AF227" s="1" t="str">
        <f>관리자설명서!$B$15&amp;AL성적Data!AE227&amp;".pdf"</f>
        <v>http://www.lxhausys.co.kr/popup/rn/download/downloadPopup.jsp?from=alwindow&amp;uu=/upload/alwindow/data/TW-LC-W400-N9-T-622SSMS1R5.pdf</v>
      </c>
    </row>
    <row r="228" spans="1:32">
      <c r="A228" s="5" t="str">
        <f t="shared" si="25"/>
        <v>LC-W400-N9-T-622SSMS1R5T2</v>
      </c>
      <c r="C228" s="7" t="s">
        <v>1125</v>
      </c>
      <c r="D228" s="7" t="s">
        <v>1060</v>
      </c>
      <c r="E228" s="7" t="s">
        <v>164</v>
      </c>
      <c r="F228" s="20">
        <v>2</v>
      </c>
      <c r="G228" s="7" t="s">
        <v>1168</v>
      </c>
      <c r="I228" s="7" t="s">
        <v>1030</v>
      </c>
      <c r="P228" s="16" t="s">
        <v>1119</v>
      </c>
      <c r="R228" s="9" t="s">
        <v>349</v>
      </c>
      <c r="S228" s="9" t="s">
        <v>1019</v>
      </c>
      <c r="AB228" s="33" t="s">
        <v>164</v>
      </c>
      <c r="AC228" s="1" t="s">
        <v>299</v>
      </c>
      <c r="AD228" s="1" t="s">
        <v>442</v>
      </c>
      <c r="AE228" s="111" t="str">
        <f t="shared" si="48"/>
        <v>WA-LC-W400-N9-T-622SSMS1R5</v>
      </c>
      <c r="AF228" s="1" t="str">
        <f>관리자설명서!$B$15&amp;AL성적Data!AE228&amp;".pdf"</f>
        <v>http://www.lxhausys.co.kr/popup/rn/download/downloadPopup.jsp?from=alwindow&amp;uu=/upload/alwindow/data/WA-LC-W400-N9-T-622SSMS1R5.pdf</v>
      </c>
    </row>
    <row r="229" spans="1:32">
      <c r="A229" s="5" t="str">
        <f t="shared" si="25"/>
        <v>LC-W400-N9-T-622SSMS1R5T3</v>
      </c>
      <c r="C229" s="7" t="s">
        <v>1125</v>
      </c>
      <c r="D229" s="7" t="s">
        <v>1060</v>
      </c>
      <c r="E229" s="7" t="s">
        <v>164</v>
      </c>
      <c r="F229" s="20">
        <v>3</v>
      </c>
      <c r="G229" s="7" t="s">
        <v>1168</v>
      </c>
      <c r="I229" s="7" t="s">
        <v>1030</v>
      </c>
      <c r="V229" s="16" t="s">
        <v>1120</v>
      </c>
      <c r="W229" s="6" t="s">
        <v>1021</v>
      </c>
      <c r="AB229" s="33" t="s">
        <v>164</v>
      </c>
      <c r="AC229" s="1" t="s">
        <v>1022</v>
      </c>
      <c r="AD229" s="1" t="s">
        <v>1023</v>
      </c>
      <c r="AE229" s="111" t="str">
        <f t="shared" ref="AE229:AE230" si="49">AC229&amp;"-"&amp;C229&amp;"-"&amp;D229</f>
        <v>DA2-LC-W400-N9-T-622SSMS1R5</v>
      </c>
      <c r="AF229" s="1" t="str">
        <f>관리자설명서!$B$15&amp;AL성적Data!AE229&amp;".pdf"</f>
        <v>http://www.lxhausys.co.kr/popup/rn/download/downloadPopup.jsp?from=alwindow&amp;uu=/upload/alwindow/data/DA2-LC-W400-N9-T-622SSMS1R5.pdf</v>
      </c>
    </row>
    <row r="230" spans="1:32">
      <c r="A230" s="5" t="str">
        <f t="shared" si="25"/>
        <v>LC-W400-N9-T-644GEMG1R5T1</v>
      </c>
      <c r="C230" s="7" t="s">
        <v>1125</v>
      </c>
      <c r="D230" s="7" t="s">
        <v>1052</v>
      </c>
      <c r="E230" s="7" t="s">
        <v>164</v>
      </c>
      <c r="F230" s="20">
        <v>1</v>
      </c>
      <c r="G230" s="7" t="s">
        <v>1047</v>
      </c>
      <c r="I230" s="7" t="s">
        <v>1039</v>
      </c>
      <c r="K230" s="9" t="s">
        <v>168</v>
      </c>
      <c r="L230" s="16" t="s">
        <v>1122</v>
      </c>
      <c r="M230" s="18">
        <v>0.78700000000000003</v>
      </c>
      <c r="N230" s="18">
        <v>0.83</v>
      </c>
      <c r="AB230" s="4" t="s">
        <v>164</v>
      </c>
      <c r="AC230" s="1" t="s">
        <v>165</v>
      </c>
      <c r="AD230" s="1" t="s">
        <v>165</v>
      </c>
      <c r="AE230" s="111" t="str">
        <f t="shared" si="49"/>
        <v>TW-LC-W400-N9-T-644GEMG1R5</v>
      </c>
      <c r="AF230" s="1" t="str">
        <f>관리자설명서!$B$15&amp;AL성적Data!AE230&amp;".pdf"</f>
        <v>http://www.lxhausys.co.kr/popup/rn/download/downloadPopup.jsp?from=alwindow&amp;uu=/upload/alwindow/data/TW-LC-W400-N9-T-644GEMG1R5.pdf</v>
      </c>
    </row>
    <row r="231" spans="1:32">
      <c r="A231" s="5" t="str">
        <f t="shared" si="25"/>
        <v>LC-W400-N9-T-644GEMG2A5T1</v>
      </c>
      <c r="C231" s="7" t="s">
        <v>1125</v>
      </c>
      <c r="D231" s="7" t="s">
        <v>1056</v>
      </c>
      <c r="E231" s="7" t="s">
        <v>164</v>
      </c>
      <c r="F231" s="20">
        <v>1</v>
      </c>
      <c r="G231" s="7" t="s">
        <v>1047</v>
      </c>
      <c r="I231" s="7" t="s">
        <v>1043</v>
      </c>
      <c r="K231" s="9" t="s">
        <v>168</v>
      </c>
      <c r="L231" s="16" t="s">
        <v>1123</v>
      </c>
      <c r="M231" s="18">
        <v>0.92400000000000004</v>
      </c>
      <c r="N231" s="18">
        <v>0.79</v>
      </c>
      <c r="AB231" s="4" t="s">
        <v>164</v>
      </c>
      <c r="AC231" s="1" t="s">
        <v>165</v>
      </c>
      <c r="AD231" s="1" t="s">
        <v>165</v>
      </c>
      <c r="AE231" s="111" t="str">
        <f t="shared" ref="AE231:AE232" si="50">AC231&amp;"-"&amp;C231&amp;"-"&amp;D231</f>
        <v>TW-LC-W400-N9-T-644GEMG2A5</v>
      </c>
      <c r="AF231" s="1" t="str">
        <f>관리자설명서!$B$15&amp;AL성적Data!AE231&amp;".pdf"</f>
        <v>http://www.lxhausys.co.kr/popup/rn/download/downloadPopup.jsp?from=alwindow&amp;uu=/upload/alwindow/data/TW-LC-W400-N9-T-644GEMG2A5.pdf</v>
      </c>
    </row>
    <row r="232" spans="1:32">
      <c r="A232" s="5" t="str">
        <f t="shared" si="25"/>
        <v>LC-W400-N9-T-644GEMG2A5T2</v>
      </c>
      <c r="C232" s="7" t="s">
        <v>1125</v>
      </c>
      <c r="D232" s="7" t="s">
        <v>1056</v>
      </c>
      <c r="E232" s="7" t="s">
        <v>164</v>
      </c>
      <c r="F232" s="20">
        <v>2</v>
      </c>
      <c r="G232" s="7" t="s">
        <v>1047</v>
      </c>
      <c r="I232" s="7" t="s">
        <v>1043</v>
      </c>
      <c r="P232" s="16" t="s">
        <v>1124</v>
      </c>
      <c r="R232" s="9" t="s">
        <v>349</v>
      </c>
      <c r="S232" s="9" t="s">
        <v>1019</v>
      </c>
      <c r="AB232" s="33" t="s">
        <v>164</v>
      </c>
      <c r="AC232" s="1" t="s">
        <v>299</v>
      </c>
      <c r="AD232" s="1" t="s">
        <v>442</v>
      </c>
      <c r="AE232" s="111" t="str">
        <f t="shared" si="50"/>
        <v>WA-LC-W400-N9-T-644GEMG2A5</v>
      </c>
      <c r="AF232" s="1" t="str">
        <f>관리자설명서!$B$15&amp;AL성적Data!AE232&amp;".pdf"</f>
        <v>http://www.lxhausys.co.kr/popup/rn/download/downloadPopup.jsp?from=alwindow&amp;uu=/upload/alwindow/data/WA-LC-W400-N9-T-644GEMG2A5.pdf</v>
      </c>
    </row>
    <row r="233" spans="1:32">
      <c r="A233" s="5" t="str">
        <f t="shared" si="25"/>
        <v>LC-W400-N7-422GSGS1R5T1</v>
      </c>
      <c r="C233" s="7" t="s">
        <v>1132</v>
      </c>
      <c r="D233" s="7" t="s">
        <v>1133</v>
      </c>
      <c r="E233" s="7" t="s">
        <v>164</v>
      </c>
      <c r="F233" s="20">
        <v>1</v>
      </c>
      <c r="G233" s="7" t="s">
        <v>1029</v>
      </c>
      <c r="I233" s="7" t="s">
        <v>1030</v>
      </c>
      <c r="K233" s="9" t="s">
        <v>168</v>
      </c>
      <c r="L233" s="16" t="s">
        <v>1134</v>
      </c>
      <c r="M233" s="18">
        <v>0.84</v>
      </c>
      <c r="N233" s="18">
        <v>0.82</v>
      </c>
      <c r="AB233" s="4" t="s">
        <v>164</v>
      </c>
      <c r="AC233" s="1" t="s">
        <v>165</v>
      </c>
      <c r="AD233" s="1" t="s">
        <v>165</v>
      </c>
      <c r="AE233" s="111" t="str">
        <f t="shared" ref="AE233:AE235" si="51">AC233&amp;"-"&amp;C233&amp;"-"&amp;D233</f>
        <v>TW-LC-W400-N7-422GSGS1R5</v>
      </c>
      <c r="AF233" s="1" t="str">
        <f>관리자설명서!$B$15&amp;AL성적Data!AE233&amp;".pdf"</f>
        <v>http://www.lxhausys.co.kr/popup/rn/download/downloadPopup.jsp?from=alwindow&amp;uu=/upload/alwindow/data/TW-LC-W400-N7-422GSGS1R5.pdf</v>
      </c>
    </row>
    <row r="234" spans="1:32">
      <c r="A234" s="5" t="str">
        <f t="shared" si="25"/>
        <v>LC-W400-N7-422GSGS1R5T2</v>
      </c>
      <c r="C234" s="7" t="s">
        <v>1132</v>
      </c>
      <c r="D234" s="7" t="s">
        <v>1133</v>
      </c>
      <c r="E234" s="7" t="s">
        <v>164</v>
      </c>
      <c r="F234" s="20">
        <v>2</v>
      </c>
      <c r="G234" s="7" t="s">
        <v>1029</v>
      </c>
      <c r="I234" s="7" t="s">
        <v>1030</v>
      </c>
      <c r="P234" s="16" t="s">
        <v>1135</v>
      </c>
      <c r="R234" s="9" t="s">
        <v>349</v>
      </c>
      <c r="S234" s="9" t="s">
        <v>1019</v>
      </c>
      <c r="AB234" s="33" t="s">
        <v>164</v>
      </c>
      <c r="AC234" s="1" t="s">
        <v>299</v>
      </c>
      <c r="AD234" s="1" t="s">
        <v>442</v>
      </c>
      <c r="AE234" s="111" t="str">
        <f t="shared" si="51"/>
        <v>WA-LC-W400-N7-422GSGS1R5</v>
      </c>
      <c r="AF234" s="1" t="str">
        <f>관리자설명서!$B$15&amp;AL성적Data!AE234&amp;".pdf"</f>
        <v>http://www.lxhausys.co.kr/popup/rn/download/downloadPopup.jsp?from=alwindow&amp;uu=/upload/alwindow/data/WA-LC-W400-N7-422GSGS1R5.pdf</v>
      </c>
    </row>
    <row r="235" spans="1:32">
      <c r="A235" s="5" t="str">
        <f t="shared" si="25"/>
        <v>LC-W400-N7-422GSGS1R5T3</v>
      </c>
      <c r="C235" s="7" t="s">
        <v>1132</v>
      </c>
      <c r="D235" s="7" t="s">
        <v>1133</v>
      </c>
      <c r="E235" s="7" t="s">
        <v>164</v>
      </c>
      <c r="F235" s="20">
        <v>3</v>
      </c>
      <c r="G235" s="7" t="s">
        <v>1029</v>
      </c>
      <c r="I235" s="7" t="s">
        <v>1030</v>
      </c>
      <c r="V235" s="16" t="s">
        <v>1136</v>
      </c>
      <c r="W235" s="6" t="s">
        <v>1021</v>
      </c>
      <c r="AB235" s="33" t="s">
        <v>164</v>
      </c>
      <c r="AC235" s="1" t="s">
        <v>1022</v>
      </c>
      <c r="AD235" s="1" t="s">
        <v>661</v>
      </c>
      <c r="AE235" s="111" t="str">
        <f t="shared" si="51"/>
        <v>DA2-LC-W400-N7-422GSGS1R5</v>
      </c>
      <c r="AF235" s="1" t="str">
        <f>관리자설명서!$B$15&amp;AL성적Data!AE235&amp;".pdf"</f>
        <v>http://www.lxhausys.co.kr/popup/rn/download/downloadPopup.jsp?from=alwindow&amp;uu=/upload/alwindow/data/DA2-LC-W400-N7-422GSGS1R5.pdf</v>
      </c>
    </row>
    <row r="236" spans="1:32">
      <c r="A236" s="5" t="str">
        <f t="shared" si="25"/>
        <v>LC-W400-N7-444MEGE2A5T1</v>
      </c>
      <c r="C236" s="7" t="s">
        <v>1075</v>
      </c>
      <c r="D236" s="7" t="s">
        <v>1141</v>
      </c>
      <c r="E236" s="7" t="s">
        <v>164</v>
      </c>
      <c r="F236" s="20">
        <v>1</v>
      </c>
      <c r="G236" s="7" t="s">
        <v>244</v>
      </c>
      <c r="I236" s="7" t="s">
        <v>386</v>
      </c>
      <c r="K236" s="9" t="s">
        <v>168</v>
      </c>
      <c r="L236" s="16" t="s">
        <v>1142</v>
      </c>
      <c r="M236" s="18">
        <v>0.85799999999999998</v>
      </c>
      <c r="N236" s="18">
        <v>0.78</v>
      </c>
      <c r="AB236" s="4" t="s">
        <v>164</v>
      </c>
      <c r="AC236" s="1" t="s">
        <v>165</v>
      </c>
      <c r="AD236" s="1" t="s">
        <v>165</v>
      </c>
      <c r="AE236" s="111" t="str">
        <f t="shared" ref="AE236:AE237" si="52">AC236&amp;"-"&amp;C236&amp;"-"&amp;D236</f>
        <v>TW-LC-W400-N7-444MEGE2A5</v>
      </c>
      <c r="AF236" s="1" t="str">
        <f>관리자설명서!$B$15&amp;AL성적Data!AE236&amp;".pdf"</f>
        <v>http://www.lxhausys.co.kr/popup/rn/download/downloadPopup.jsp?from=alwindow&amp;uu=/upload/alwindow/data/TW-LC-W400-N7-444MEGE2A5.pdf</v>
      </c>
    </row>
    <row r="237" spans="1:32">
      <c r="A237" s="5" t="str">
        <f t="shared" si="25"/>
        <v>LC-W400-N7-444MEGE2A5T2</v>
      </c>
      <c r="C237" s="7" t="s">
        <v>1075</v>
      </c>
      <c r="D237" s="7" t="s">
        <v>1141</v>
      </c>
      <c r="E237" s="7" t="s">
        <v>164</v>
      </c>
      <c r="F237" s="20">
        <v>2</v>
      </c>
      <c r="G237" s="7" t="s">
        <v>244</v>
      </c>
      <c r="I237" s="7" t="s">
        <v>386</v>
      </c>
      <c r="P237" s="16" t="s">
        <v>1143</v>
      </c>
      <c r="R237" s="9" t="s">
        <v>349</v>
      </c>
      <c r="S237" s="9" t="s">
        <v>350</v>
      </c>
      <c r="AB237" s="33" t="s">
        <v>164</v>
      </c>
      <c r="AC237" s="1" t="s">
        <v>299</v>
      </c>
      <c r="AD237" s="1" t="s">
        <v>442</v>
      </c>
      <c r="AE237" s="111" t="str">
        <f t="shared" si="52"/>
        <v>WA-LC-W400-N7-444MEGE2A5</v>
      </c>
      <c r="AF237" s="1" t="str">
        <f>관리자설명서!$B$15&amp;AL성적Data!AE237&amp;".pdf"</f>
        <v>http://www.lxhausys.co.kr/popup/rn/download/downloadPopup.jsp?from=alwindow&amp;uu=/upload/alwindow/data/WA-LC-W400-N7-444MEGE2A5.pdf</v>
      </c>
    </row>
    <row r="238" spans="1:32">
      <c r="A238" s="5" t="str">
        <f t="shared" si="25"/>
        <v>LC-W400-N7-444GGGE1A5T1</v>
      </c>
      <c r="C238" s="7" t="s">
        <v>1075</v>
      </c>
      <c r="D238" s="7" t="s">
        <v>1146</v>
      </c>
      <c r="E238" s="7" t="s">
        <v>164</v>
      </c>
      <c r="F238" s="20">
        <v>1</v>
      </c>
      <c r="G238" s="7" t="s">
        <v>244</v>
      </c>
      <c r="I238" s="7" t="s">
        <v>386</v>
      </c>
      <c r="L238" s="16" t="s">
        <v>1147</v>
      </c>
      <c r="O238" s="18">
        <v>0.999</v>
      </c>
      <c r="AB238" s="110" t="s">
        <v>237</v>
      </c>
      <c r="AC238" s="111" t="str">
        <f t="shared" ref="AC238" si="53">IF(MID(L238,5,2)="",MID(P238,5,2),MID(L238,5,2))</f>
        <v>TA</v>
      </c>
      <c r="AD238" s="111" t="s">
        <v>428</v>
      </c>
      <c r="AE238" s="111" t="str">
        <f>AC238&amp;"-"&amp;C238&amp;"-"&amp;D238</f>
        <v>TA-LC-W400-N7-444GGGE1A5</v>
      </c>
      <c r="AF238" s="111" t="str">
        <f>관리자설명서!$B$15&amp;AL성적Data!AE238&amp;".pdf"</f>
        <v>http://www.lxhausys.co.kr/popup/rn/download/downloadPopup.jsp?from=alwindow&amp;uu=/upload/alwindow/data/TA-LC-W400-N7-444GGGE1A5.pdf</v>
      </c>
    </row>
    <row r="239" spans="1:32">
      <c r="A239" s="5" t="str">
        <f t="shared" si="25"/>
        <v>LC-W400-N7-444GGGE1A5T2</v>
      </c>
      <c r="C239" s="7" t="s">
        <v>1075</v>
      </c>
      <c r="D239" s="7" t="s">
        <v>1146</v>
      </c>
      <c r="E239" s="7" t="s">
        <v>164</v>
      </c>
      <c r="F239" s="20">
        <v>2</v>
      </c>
      <c r="G239" s="7" t="s">
        <v>244</v>
      </c>
      <c r="I239" s="7" t="s">
        <v>386</v>
      </c>
      <c r="P239" s="16" t="s">
        <v>1148</v>
      </c>
      <c r="Q239" s="18" t="s">
        <v>255</v>
      </c>
      <c r="AB239" s="33" t="s">
        <v>164</v>
      </c>
      <c r="AC239" s="1" t="s">
        <v>299</v>
      </c>
      <c r="AD239" s="1" t="s">
        <v>438</v>
      </c>
      <c r="AE239" s="111" t="str">
        <f t="shared" ref="AE239:AE242" si="54">AC239&amp;"-"&amp;C239&amp;"-"&amp;D239</f>
        <v>WA-LC-W400-N7-444GGGE1A5</v>
      </c>
      <c r="AF239" s="1" t="str">
        <f>관리자설명서!$B$15&amp;AL성적Data!AE239&amp;".pdf"</f>
        <v>http://www.lxhausys.co.kr/popup/rn/download/downloadPopup.jsp?from=alwindow&amp;uu=/upload/alwindow/data/WA-LC-W400-N7-444GGGE1A5.pdf</v>
      </c>
    </row>
    <row r="240" spans="1:32">
      <c r="A240" s="5" t="str">
        <f t="shared" si="25"/>
        <v>LC-W400-N7-T-622SSMS1R5T1</v>
      </c>
      <c r="C240" s="7" t="s">
        <v>1152</v>
      </c>
      <c r="D240" s="7" t="s">
        <v>1151</v>
      </c>
      <c r="E240" s="7" t="s">
        <v>164</v>
      </c>
      <c r="F240" s="20">
        <v>1</v>
      </c>
      <c r="G240" s="7" t="s">
        <v>1168</v>
      </c>
      <c r="H240" s="7" t="s">
        <v>1057</v>
      </c>
      <c r="I240" s="7" t="s">
        <v>324</v>
      </c>
      <c r="K240" s="9" t="s">
        <v>168</v>
      </c>
      <c r="L240" s="16" t="s">
        <v>1153</v>
      </c>
      <c r="M240" s="18">
        <v>0.83899999999999997</v>
      </c>
      <c r="N240" s="18">
        <v>0.84</v>
      </c>
      <c r="AB240" s="4" t="s">
        <v>164</v>
      </c>
      <c r="AC240" s="1" t="s">
        <v>165</v>
      </c>
      <c r="AD240" s="1" t="s">
        <v>165</v>
      </c>
      <c r="AE240" s="111" t="str">
        <f t="shared" si="54"/>
        <v>TW-LC-W400-N7-T-622SSMS1R5</v>
      </c>
      <c r="AF240" s="1" t="str">
        <f>관리자설명서!$B$15&amp;AL성적Data!AE240&amp;".pdf"</f>
        <v>http://www.lxhausys.co.kr/popup/rn/download/downloadPopup.jsp?from=alwindow&amp;uu=/upload/alwindow/data/TW-LC-W400-N7-T-622SSMS1R5.pdf</v>
      </c>
    </row>
    <row r="241" spans="1:32">
      <c r="A241" s="5" t="str">
        <f t="shared" si="25"/>
        <v>LC-W400-N7-T-622SSMS1R5T2</v>
      </c>
      <c r="C241" s="7" t="s">
        <v>1152</v>
      </c>
      <c r="D241" s="7" t="s">
        <v>1151</v>
      </c>
      <c r="E241" s="7" t="s">
        <v>164</v>
      </c>
      <c r="F241" s="20">
        <v>2</v>
      </c>
      <c r="G241" s="7" t="s">
        <v>1168</v>
      </c>
      <c r="H241" s="7" t="s">
        <v>1057</v>
      </c>
      <c r="I241" s="7" t="s">
        <v>324</v>
      </c>
      <c r="P241" s="16" t="s">
        <v>1154</v>
      </c>
      <c r="R241" s="9" t="s">
        <v>349</v>
      </c>
      <c r="S241" s="9" t="s">
        <v>350</v>
      </c>
      <c r="AB241" s="33" t="s">
        <v>164</v>
      </c>
      <c r="AC241" s="1" t="s">
        <v>299</v>
      </c>
      <c r="AD241" s="1" t="s">
        <v>442</v>
      </c>
      <c r="AE241" s="111" t="str">
        <f t="shared" si="54"/>
        <v>WA-LC-W400-N7-T-622SSMS1R5</v>
      </c>
      <c r="AF241" s="1" t="str">
        <f>관리자설명서!$B$15&amp;AL성적Data!AE241&amp;".pdf"</f>
        <v>http://www.lxhausys.co.kr/popup/rn/download/downloadPopup.jsp?from=alwindow&amp;uu=/upload/alwindow/data/WA-LC-W400-N7-T-622SSMS1R5.pdf</v>
      </c>
    </row>
    <row r="242" spans="1:32">
      <c r="A242" s="5" t="str">
        <f t="shared" si="25"/>
        <v>LC-W400-N7-T-622SSMS1R5T3</v>
      </c>
      <c r="C242" s="7" t="s">
        <v>1152</v>
      </c>
      <c r="D242" s="7" t="s">
        <v>1151</v>
      </c>
      <c r="E242" s="7" t="s">
        <v>164</v>
      </c>
      <c r="F242" s="20">
        <v>3</v>
      </c>
      <c r="G242" s="7" t="s">
        <v>1168</v>
      </c>
      <c r="H242" s="7" t="s">
        <v>1057</v>
      </c>
      <c r="I242" s="7" t="s">
        <v>324</v>
      </c>
      <c r="V242" s="16" t="s">
        <v>1155</v>
      </c>
      <c r="W242" s="6" t="s">
        <v>1021</v>
      </c>
      <c r="AB242" s="33" t="s">
        <v>164</v>
      </c>
      <c r="AC242" s="1" t="s">
        <v>1022</v>
      </c>
      <c r="AD242" s="1" t="s">
        <v>661</v>
      </c>
      <c r="AE242" s="111" t="str">
        <f t="shared" si="54"/>
        <v>DA2-LC-W400-N7-T-622SSMS1R5</v>
      </c>
      <c r="AF242" s="1" t="str">
        <f>관리자설명서!$B$15&amp;AL성적Data!AE242&amp;".pdf"</f>
        <v>http://www.lxhausys.co.kr/popup/rn/download/downloadPopup.jsp?from=alwindow&amp;uu=/upload/alwindow/data/DA2-LC-W400-N7-T-622SSMS1R5.pdf</v>
      </c>
    </row>
    <row r="243" spans="1:32">
      <c r="A243" s="5" t="str">
        <f t="shared" si="25"/>
        <v>LC-W400-N7-T-644MGEM2A5T1</v>
      </c>
      <c r="C243" s="7" t="s">
        <v>1152</v>
      </c>
      <c r="D243" s="7" t="s">
        <v>1160</v>
      </c>
      <c r="E243" s="7" t="s">
        <v>164</v>
      </c>
      <c r="F243" s="20">
        <v>1</v>
      </c>
      <c r="G243" s="7" t="s">
        <v>1161</v>
      </c>
      <c r="H243" s="7" t="s">
        <v>1057</v>
      </c>
      <c r="I243" s="7" t="s">
        <v>386</v>
      </c>
      <c r="K243" s="9" t="s">
        <v>168</v>
      </c>
      <c r="L243" s="16" t="s">
        <v>1162</v>
      </c>
      <c r="M243" s="18">
        <v>0.84699999999999998</v>
      </c>
      <c r="N243" s="18">
        <v>0.78</v>
      </c>
      <c r="AB243" s="4" t="s">
        <v>164</v>
      </c>
      <c r="AC243" s="1" t="s">
        <v>165</v>
      </c>
      <c r="AD243" s="1" t="s">
        <v>165</v>
      </c>
      <c r="AE243" s="111" t="str">
        <f t="shared" ref="AE243:AE244" si="55">AC243&amp;"-"&amp;C243&amp;"-"&amp;D243</f>
        <v>TW-LC-W400-N7-T-644MGEM2A5</v>
      </c>
      <c r="AF243" s="1" t="str">
        <f>관리자설명서!$B$15&amp;AL성적Data!AE243&amp;".pdf"</f>
        <v>http://www.lxhausys.co.kr/popup/rn/download/downloadPopup.jsp?from=alwindow&amp;uu=/upload/alwindow/data/TW-LC-W400-N7-T-644MGEM2A5.pdf</v>
      </c>
    </row>
    <row r="244" spans="1:32">
      <c r="A244" s="5" t="str">
        <f t="shared" si="25"/>
        <v>LC-W400-N7-T-644MGEM2A5T2</v>
      </c>
      <c r="C244" s="7" t="s">
        <v>1152</v>
      </c>
      <c r="D244" s="7" t="s">
        <v>1160</v>
      </c>
      <c r="E244" s="7" t="s">
        <v>164</v>
      </c>
      <c r="F244" s="20">
        <v>2</v>
      </c>
      <c r="G244" s="7" t="s">
        <v>1161</v>
      </c>
      <c r="H244" s="7" t="s">
        <v>1057</v>
      </c>
      <c r="I244" s="7" t="s">
        <v>386</v>
      </c>
      <c r="P244" s="16" t="s">
        <v>1163</v>
      </c>
      <c r="R244" s="9" t="s">
        <v>349</v>
      </c>
      <c r="S244" s="9" t="s">
        <v>350</v>
      </c>
      <c r="AB244" s="33" t="s">
        <v>164</v>
      </c>
      <c r="AC244" s="1" t="s">
        <v>299</v>
      </c>
      <c r="AD244" s="1" t="s">
        <v>442</v>
      </c>
      <c r="AE244" s="111" t="str">
        <f t="shared" si="55"/>
        <v>WA-LC-W400-N7-T-644MGEM2A5</v>
      </c>
      <c r="AF244" s="1" t="str">
        <f>관리자설명서!$B$15&amp;AL성적Data!AE244&amp;".pdf"</f>
        <v>http://www.lxhausys.co.kr/popup/rn/download/downloadPopup.jsp?from=alwindow&amp;uu=/upload/alwindow/data/WA-LC-W400-N7-T-644MGEM2A5.pdf</v>
      </c>
    </row>
    <row r="245" spans="1:32">
      <c r="A245" s="5" t="str">
        <f t="shared" si="25"/>
        <v>LC-W400-N7-T-622GEMG2A5T1</v>
      </c>
      <c r="C245" s="7" t="s">
        <v>1152</v>
      </c>
      <c r="D245" s="7" t="s">
        <v>1167</v>
      </c>
      <c r="E245" s="7" t="s">
        <v>164</v>
      </c>
      <c r="F245" s="20">
        <v>1</v>
      </c>
      <c r="G245" s="7" t="s">
        <v>1168</v>
      </c>
      <c r="H245" s="7" t="s">
        <v>1057</v>
      </c>
      <c r="I245" s="7" t="s">
        <v>1168</v>
      </c>
      <c r="K245" s="9" t="s">
        <v>168</v>
      </c>
      <c r="L245" s="16" t="s">
        <v>1169</v>
      </c>
      <c r="M245" s="18">
        <v>0.97699999999999998</v>
      </c>
      <c r="N245" s="18">
        <v>0.84</v>
      </c>
      <c r="AB245" s="4" t="s">
        <v>164</v>
      </c>
      <c r="AC245" s="1" t="s">
        <v>165</v>
      </c>
      <c r="AD245" s="1" t="s">
        <v>165</v>
      </c>
      <c r="AE245" s="111" t="str">
        <f t="shared" ref="AE245" si="56">AC245&amp;"-"&amp;C245&amp;"-"&amp;D245</f>
        <v>TW-LC-W400-N7-T-622GEMG2A5</v>
      </c>
      <c r="AF245" s="1" t="str">
        <f>관리자설명서!$B$15&amp;AL성적Data!AE245&amp;".pdf"</f>
        <v>http://www.lxhausys.co.kr/popup/rn/download/downloadPopup.jsp?from=alwindow&amp;uu=/upload/alwindow/data/TW-LC-W400-N7-T-622GEMG2A5.pdf</v>
      </c>
    </row>
    <row r="246" spans="1:32">
      <c r="A246" s="5" t="str">
        <f t="shared" si="25"/>
        <v>LC-W400-N5-230FFDE1K5T1</v>
      </c>
      <c r="C246" s="7" t="s">
        <v>1180</v>
      </c>
      <c r="D246" s="7" t="s">
        <v>1183</v>
      </c>
      <c r="E246" s="7" t="s">
        <v>164</v>
      </c>
      <c r="F246" s="20">
        <v>1</v>
      </c>
      <c r="G246" s="7" t="s">
        <v>1205</v>
      </c>
      <c r="L246" s="16" t="s">
        <v>1181</v>
      </c>
      <c r="O246" s="18">
        <v>1.1359999999999999</v>
      </c>
      <c r="AB246" s="110" t="s">
        <v>237</v>
      </c>
      <c r="AC246" s="111" t="str">
        <f t="shared" ref="AC246" si="57">IF(MID(L246,5,2)="",MID(P246,5,2),MID(L246,5,2))</f>
        <v>TA</v>
      </c>
      <c r="AD246" s="111" t="s">
        <v>428</v>
      </c>
      <c r="AE246" s="111" t="str">
        <f>AC246&amp;"-"&amp;C246&amp;"-"&amp;D246</f>
        <v>TA-LC-W400-N5-230FFDE1K5</v>
      </c>
      <c r="AF246" s="111" t="str">
        <f>관리자설명서!$B$15&amp;AL성적Data!AE246&amp;".pdf"</f>
        <v>http://www.lxhausys.co.kr/popup/rn/download/downloadPopup.jsp?from=alwindow&amp;uu=/upload/alwindow/data/TA-LC-W400-N5-230FFDE1K5.pdf</v>
      </c>
    </row>
    <row r="247" spans="1:32">
      <c r="A247" s="5" t="str">
        <f t="shared" si="25"/>
        <v>LC-W400-N5-227FFMS1A5T1</v>
      </c>
      <c r="C247" s="7" t="s">
        <v>1180</v>
      </c>
      <c r="D247" s="7" t="s">
        <v>1182</v>
      </c>
      <c r="E247" s="7" t="s">
        <v>164</v>
      </c>
      <c r="F247" s="20">
        <v>1</v>
      </c>
      <c r="G247" s="7" t="s">
        <v>1185</v>
      </c>
      <c r="K247" s="9" t="s">
        <v>1187</v>
      </c>
      <c r="L247" s="16" t="s">
        <v>1186</v>
      </c>
      <c r="M247" s="18">
        <v>2.0790000000000002</v>
      </c>
      <c r="N247" s="18">
        <v>1.28</v>
      </c>
      <c r="AB247" s="4" t="s">
        <v>164</v>
      </c>
      <c r="AC247" s="1" t="s">
        <v>165</v>
      </c>
      <c r="AD247" s="1" t="s">
        <v>165</v>
      </c>
      <c r="AE247" s="111" t="str">
        <f t="shared" ref="AE247:AE248" si="58">AC247&amp;"-"&amp;C247&amp;"-"&amp;D247</f>
        <v>TW-LC-W400-N5-227FFMS1A5</v>
      </c>
      <c r="AF247" s="1" t="str">
        <f>관리자설명서!$B$15&amp;AL성적Data!AE247&amp;".pdf"</f>
        <v>http://www.lxhausys.co.kr/popup/rn/download/downloadPopup.jsp?from=alwindow&amp;uu=/upload/alwindow/data/TW-LC-W400-N5-227FFMS1A5.pdf</v>
      </c>
    </row>
    <row r="248" spans="1:32">
      <c r="A248" s="5" t="str">
        <f t="shared" si="25"/>
        <v>LC-W400-N5-227FFMS1A5T2</v>
      </c>
      <c r="C248" s="7" t="s">
        <v>1180</v>
      </c>
      <c r="D248" s="7" t="s">
        <v>1182</v>
      </c>
      <c r="E248" s="7" t="s">
        <v>164</v>
      </c>
      <c r="F248" s="20">
        <v>2</v>
      </c>
      <c r="G248" s="7" t="s">
        <v>1185</v>
      </c>
      <c r="P248" s="16" t="s">
        <v>1188</v>
      </c>
      <c r="R248" s="9" t="s">
        <v>1189</v>
      </c>
      <c r="S248" s="9" t="s">
        <v>1190</v>
      </c>
      <c r="AB248" s="33" t="s">
        <v>164</v>
      </c>
      <c r="AC248" s="1" t="s">
        <v>299</v>
      </c>
      <c r="AD248" s="1" t="s">
        <v>442</v>
      </c>
      <c r="AE248" s="111" t="str">
        <f t="shared" si="58"/>
        <v>WA-LC-W400-N5-227FFMS1A5</v>
      </c>
      <c r="AF248" s="1" t="str">
        <f>관리자설명서!$B$15&amp;AL성적Data!AE248&amp;".pdf"</f>
        <v>http://www.lxhausys.co.kr/popup/rn/download/downloadPopup.jsp?from=alwindow&amp;uu=/upload/alwindow/data/WA-LC-W400-N5-227FFMS1A5.pdf</v>
      </c>
    </row>
    <row r="249" spans="1:32">
      <c r="A249" s="5" t="str">
        <f t="shared" si="25"/>
        <v>LC-W400-N5-T-230FFDE1K5T1</v>
      </c>
      <c r="C249" s="7" t="s">
        <v>1195</v>
      </c>
      <c r="D249" s="7" t="s">
        <v>1183</v>
      </c>
      <c r="E249" s="7" t="s">
        <v>164</v>
      </c>
      <c r="F249" s="20">
        <v>1</v>
      </c>
      <c r="G249" s="7" t="s">
        <v>1205</v>
      </c>
      <c r="H249" s="7" t="s">
        <v>1193</v>
      </c>
      <c r="L249" s="16" t="s">
        <v>1194</v>
      </c>
      <c r="O249" s="18">
        <v>1.431</v>
      </c>
      <c r="AB249" s="110" t="s">
        <v>237</v>
      </c>
      <c r="AC249" s="111" t="str">
        <f t="shared" ref="AC249" si="59">IF(MID(L249,5,2)="",MID(P249,5,2),MID(L249,5,2))</f>
        <v>TA</v>
      </c>
      <c r="AD249" s="111" t="s">
        <v>428</v>
      </c>
      <c r="AE249" s="111" t="str">
        <f>AC249&amp;"-"&amp;C249&amp;"-"&amp;D249</f>
        <v>TA-LC-W400-N5-T-230FFDE1K5</v>
      </c>
      <c r="AF249" s="111" t="str">
        <f>관리자설명서!$B$15&amp;AL성적Data!AE249&amp;".pdf"</f>
        <v>http://www.lxhausys.co.kr/popup/rn/download/downloadPopup.jsp?from=alwindow&amp;uu=/upload/alwindow/data/TA-LC-W400-N5-T-230FFDE1K5.pdf</v>
      </c>
    </row>
    <row r="250" spans="1:32">
      <c r="A250" s="5" t="str">
        <f t="shared" si="25"/>
        <v>LC-W400-N5-T-527GSMS1A5T1</v>
      </c>
      <c r="C250" s="7" t="s">
        <v>1195</v>
      </c>
      <c r="D250" s="7" t="s">
        <v>1197</v>
      </c>
      <c r="E250" s="7" t="s">
        <v>164</v>
      </c>
      <c r="F250" s="20">
        <v>1</v>
      </c>
      <c r="G250" s="7" t="s">
        <v>1168</v>
      </c>
      <c r="H250" s="7" t="s">
        <v>1057</v>
      </c>
      <c r="K250" s="9" t="s">
        <v>1198</v>
      </c>
      <c r="L250" s="16" t="s">
        <v>1199</v>
      </c>
      <c r="M250" s="18">
        <v>2.1549999999999998</v>
      </c>
      <c r="N250" s="18">
        <v>1.37</v>
      </c>
      <c r="AB250" s="4" t="s">
        <v>164</v>
      </c>
      <c r="AC250" s="1" t="s">
        <v>165</v>
      </c>
      <c r="AD250" s="1" t="s">
        <v>165</v>
      </c>
      <c r="AE250" s="111" t="str">
        <f t="shared" ref="AE250:AE251" si="60">AC250&amp;"-"&amp;C250&amp;"-"&amp;D250</f>
        <v>TW-LC-W400-N5-T-527GSMS1A5</v>
      </c>
      <c r="AF250" s="1" t="str">
        <f>관리자설명서!$B$15&amp;AL성적Data!AE250&amp;".pdf"</f>
        <v>http://www.lxhausys.co.kr/popup/rn/download/downloadPopup.jsp?from=alwindow&amp;uu=/upload/alwindow/data/TW-LC-W400-N5-T-527GSMS1A5.pdf</v>
      </c>
    </row>
    <row r="251" spans="1:32">
      <c r="A251" s="5" t="str">
        <f t="shared" si="25"/>
        <v>LC-W400-N5-T-527GSMS1A5T2</v>
      </c>
      <c r="C251" s="7" t="s">
        <v>1195</v>
      </c>
      <c r="D251" s="7" t="s">
        <v>1197</v>
      </c>
      <c r="E251" s="7" t="s">
        <v>164</v>
      </c>
      <c r="F251" s="20">
        <v>2</v>
      </c>
      <c r="G251" s="7" t="s">
        <v>1168</v>
      </c>
      <c r="H251" s="7" t="s">
        <v>1057</v>
      </c>
      <c r="P251" s="16" t="s">
        <v>1200</v>
      </c>
      <c r="R251" s="9" t="s">
        <v>1189</v>
      </c>
      <c r="S251" s="9" t="s">
        <v>1201</v>
      </c>
      <c r="AB251" s="33" t="s">
        <v>164</v>
      </c>
      <c r="AC251" s="1" t="s">
        <v>299</v>
      </c>
      <c r="AD251" s="1" t="s">
        <v>442</v>
      </c>
      <c r="AE251" s="111" t="str">
        <f t="shared" si="60"/>
        <v>WA-LC-W400-N5-T-527GSMS1A5</v>
      </c>
      <c r="AF251" s="1" t="str">
        <f>관리자설명서!$B$15&amp;AL성적Data!AE251&amp;".pdf"</f>
        <v>http://www.lxhausys.co.kr/popup/rn/download/downloadPopup.jsp?from=alwindow&amp;uu=/upload/alwindow/data/WA-LC-W400-N5-T-527GSMS1A5.pdf</v>
      </c>
    </row>
    <row r="252" spans="1:32">
      <c r="A252" s="5" t="str">
        <f t="shared" si="25"/>
        <v>LC-W400-N5-T-427GGMG1A5T1</v>
      </c>
      <c r="C252" s="7" t="s">
        <v>1195</v>
      </c>
      <c r="D252" s="7" t="s">
        <v>1204</v>
      </c>
      <c r="E252" s="7" t="s">
        <v>164</v>
      </c>
      <c r="F252" s="20">
        <v>1</v>
      </c>
      <c r="G252" s="7" t="s">
        <v>1161</v>
      </c>
      <c r="H252" s="7" t="s">
        <v>1057</v>
      </c>
      <c r="L252" s="16" t="s">
        <v>1206</v>
      </c>
      <c r="O252" s="18">
        <v>2.762</v>
      </c>
      <c r="AB252" s="110" t="s">
        <v>237</v>
      </c>
      <c r="AC252" s="111" t="str">
        <f t="shared" ref="AC252" si="61">IF(MID(L252,5,2)="",MID(P252,5,2),MID(L252,5,2))</f>
        <v>TA</v>
      </c>
      <c r="AD252" s="111" t="s">
        <v>428</v>
      </c>
      <c r="AE252" s="111" t="str">
        <f>AC252&amp;"-"&amp;C252&amp;"-"&amp;D252</f>
        <v>TA-LC-W400-N5-T-427GGMG1A5</v>
      </c>
      <c r="AF252" s="111" t="str">
        <f>관리자설명서!$B$15&amp;AL성적Data!AE252&amp;".pdf"</f>
        <v>http://www.lxhausys.co.kr/popup/rn/download/downloadPopup.jsp?from=alwindow&amp;uu=/upload/alwindow/data/TA-LC-W400-N5-T-427GGMG1A5.pdf</v>
      </c>
    </row>
    <row r="253" spans="1:32">
      <c r="A253" s="5" t="str">
        <f t="shared" si="25"/>
        <v>LC-W400-N5-T-427GGMG1A5T2</v>
      </c>
      <c r="C253" s="7" t="s">
        <v>1195</v>
      </c>
      <c r="D253" s="7" t="s">
        <v>1204</v>
      </c>
      <c r="E253" s="7" t="s">
        <v>164</v>
      </c>
      <c r="F253" s="20">
        <v>2</v>
      </c>
      <c r="G253" s="7" t="s">
        <v>1161</v>
      </c>
      <c r="H253" s="7" t="s">
        <v>1057</v>
      </c>
      <c r="P253" s="16" t="s">
        <v>1207</v>
      </c>
      <c r="Q253" s="9" t="s">
        <v>1208</v>
      </c>
      <c r="AB253" s="33" t="s">
        <v>164</v>
      </c>
      <c r="AC253" s="1" t="s">
        <v>299</v>
      </c>
      <c r="AD253" s="1" t="s">
        <v>438</v>
      </c>
      <c r="AE253" s="111" t="str">
        <f t="shared" ref="AE253:AE255" si="62">AC253&amp;"-"&amp;C253&amp;"-"&amp;D253</f>
        <v>WA-LC-W400-N5-T-427GGMG1A5</v>
      </c>
      <c r="AF253" s="1" t="str">
        <f>관리자설명서!$B$15&amp;AL성적Data!AE253&amp;".pdf"</f>
        <v>http://www.lxhausys.co.kr/popup/rn/download/downloadPopup.jsp?from=alwindow&amp;uu=/upload/alwindow/data/WA-LC-W400-N5-T-427GGMG1A5.pdf</v>
      </c>
    </row>
    <row r="254" spans="1:32">
      <c r="A254" s="5" t="str">
        <f t="shared" si="25"/>
        <v>LC-W400-N3-227FFGS1A5T1</v>
      </c>
      <c r="C254" s="7" t="s">
        <v>1211</v>
      </c>
      <c r="D254" s="7" t="s">
        <v>1212</v>
      </c>
      <c r="E254" s="7" t="s">
        <v>164</v>
      </c>
      <c r="F254" s="20">
        <v>1</v>
      </c>
      <c r="G254" s="7" t="s">
        <v>1168</v>
      </c>
      <c r="K254" s="9" t="s">
        <v>1198</v>
      </c>
      <c r="L254" s="16" t="s">
        <v>1213</v>
      </c>
      <c r="M254" s="18">
        <v>2.2170000000000001</v>
      </c>
      <c r="N254" s="18">
        <v>1.48</v>
      </c>
      <c r="AB254" s="4" t="s">
        <v>164</v>
      </c>
      <c r="AC254" s="1" t="s">
        <v>165</v>
      </c>
      <c r="AD254" s="1" t="s">
        <v>165</v>
      </c>
      <c r="AE254" s="111" t="str">
        <f t="shared" si="62"/>
        <v>TW-LC-W400-N3-227FFGS1A5</v>
      </c>
      <c r="AF254" s="1" t="str">
        <f>관리자설명서!$B$15&amp;AL성적Data!AE254&amp;".pdf"</f>
        <v>http://www.lxhausys.co.kr/popup/rn/download/downloadPopup.jsp?from=alwindow&amp;uu=/upload/alwindow/data/TW-LC-W400-N3-227FFGS1A5.pdf</v>
      </c>
    </row>
    <row r="255" spans="1:32">
      <c r="A255" s="5" t="str">
        <f t="shared" si="25"/>
        <v>LC-W400-N3-227FFGS1A5T2</v>
      </c>
      <c r="C255" s="7" t="s">
        <v>1211</v>
      </c>
      <c r="D255" s="7" t="s">
        <v>1212</v>
      </c>
      <c r="E255" s="7" t="s">
        <v>164</v>
      </c>
      <c r="F255" s="20">
        <v>2</v>
      </c>
      <c r="G255" s="7" t="s">
        <v>1168</v>
      </c>
      <c r="P255" s="16" t="s">
        <v>1214</v>
      </c>
      <c r="R255" s="9" t="s">
        <v>1189</v>
      </c>
      <c r="S255" s="9" t="s">
        <v>1190</v>
      </c>
      <c r="AB255" s="33" t="s">
        <v>164</v>
      </c>
      <c r="AC255" s="1" t="s">
        <v>299</v>
      </c>
      <c r="AD255" s="1" t="s">
        <v>442</v>
      </c>
      <c r="AE255" s="111" t="str">
        <f t="shared" si="62"/>
        <v>WA-LC-W400-N3-227FFGS1A5</v>
      </c>
      <c r="AF255" s="1" t="str">
        <f>관리자설명서!$B$15&amp;AL성적Data!AE255&amp;".pdf"</f>
        <v>http://www.lxhausys.co.kr/popup/rn/download/downloadPopup.jsp?from=alwindow&amp;uu=/upload/alwindow/data/WA-LC-W400-N3-227FFGS1A5.pdf</v>
      </c>
    </row>
    <row r="256" spans="1:32">
      <c r="A256" s="5" t="str">
        <f t="shared" si="25"/>
        <v>LC-W400-N3-T-527GSMS1A5T1</v>
      </c>
      <c r="C256" s="7" t="s">
        <v>1217</v>
      </c>
      <c r="D256" s="7" t="s">
        <v>1197</v>
      </c>
      <c r="E256" s="7" t="s">
        <v>164</v>
      </c>
      <c r="F256" s="20">
        <v>1</v>
      </c>
      <c r="G256" s="7" t="s">
        <v>1168</v>
      </c>
      <c r="H256" s="7" t="s">
        <v>1057</v>
      </c>
      <c r="K256" s="9" t="s">
        <v>1198</v>
      </c>
      <c r="L256" s="16" t="s">
        <v>1218</v>
      </c>
      <c r="M256" s="18">
        <v>2.242</v>
      </c>
      <c r="N256" s="18">
        <v>1.36</v>
      </c>
      <c r="AB256" s="4" t="s">
        <v>164</v>
      </c>
      <c r="AC256" s="1" t="s">
        <v>165</v>
      </c>
      <c r="AD256" s="1" t="s">
        <v>165</v>
      </c>
      <c r="AE256" s="111" t="str">
        <f t="shared" ref="AE256:AE257" si="63">AC256&amp;"-"&amp;C256&amp;"-"&amp;D256</f>
        <v>TW-LC-W400-N3-T-527GSMS1A5</v>
      </c>
      <c r="AF256" s="1" t="str">
        <f>관리자설명서!$B$15&amp;AL성적Data!AE256&amp;".pdf"</f>
        <v>http://www.lxhausys.co.kr/popup/rn/download/downloadPopup.jsp?from=alwindow&amp;uu=/upload/alwindow/data/TW-LC-W400-N3-T-527GSMS1A5.pdf</v>
      </c>
    </row>
    <row r="257" spans="1:32">
      <c r="A257" s="5" t="str">
        <f t="shared" si="25"/>
        <v>LC-W400-N3-T-527GSMS1A5T2</v>
      </c>
      <c r="C257" s="7" t="s">
        <v>1217</v>
      </c>
      <c r="D257" s="7" t="s">
        <v>1197</v>
      </c>
      <c r="E257" s="7" t="s">
        <v>164</v>
      </c>
      <c r="F257" s="20">
        <v>2</v>
      </c>
      <c r="G257" s="7" t="s">
        <v>1168</v>
      </c>
      <c r="H257" s="7" t="s">
        <v>1057</v>
      </c>
      <c r="P257" s="16" t="s">
        <v>1219</v>
      </c>
      <c r="R257" s="9" t="s">
        <v>1189</v>
      </c>
      <c r="S257" s="9" t="s">
        <v>1201</v>
      </c>
      <c r="AB257" s="33" t="s">
        <v>164</v>
      </c>
      <c r="AC257" s="1" t="s">
        <v>299</v>
      </c>
      <c r="AD257" s="1" t="s">
        <v>442</v>
      </c>
      <c r="AE257" s="111" t="str">
        <f t="shared" si="63"/>
        <v>WA-LC-W400-N3-T-527GSMS1A5</v>
      </c>
      <c r="AF257" s="1" t="str">
        <f>관리자설명서!$B$15&amp;AL성적Data!AE257&amp;".pdf"</f>
        <v>http://www.lxhausys.co.kr/popup/rn/download/downloadPopup.jsp?from=alwindow&amp;uu=/upload/alwindow/data/WA-LC-W400-N3-T-527GSMS1A5.pdf</v>
      </c>
    </row>
    <row r="258" spans="1:32">
      <c r="A258" s="5" t="str">
        <f t="shared" si="25"/>
        <v>LC-W400-N3-T-527GEME1R5T1</v>
      </c>
      <c r="C258" s="7" t="s">
        <v>1217</v>
      </c>
      <c r="D258" s="7" t="s">
        <v>1222</v>
      </c>
      <c r="E258" s="7" t="s">
        <v>164</v>
      </c>
      <c r="F258" s="20">
        <v>1</v>
      </c>
      <c r="G258" s="7" t="s">
        <v>1223</v>
      </c>
      <c r="H258" s="7" t="s">
        <v>1224</v>
      </c>
      <c r="K258" s="9" t="s">
        <v>1198</v>
      </c>
      <c r="L258" s="16" t="s">
        <v>1225</v>
      </c>
      <c r="M258" s="18">
        <v>2.1509999999999998</v>
      </c>
      <c r="N258" s="18">
        <v>1.17</v>
      </c>
      <c r="AB258" s="4" t="s">
        <v>164</v>
      </c>
      <c r="AC258" s="1" t="s">
        <v>165</v>
      </c>
      <c r="AD258" s="1" t="s">
        <v>165</v>
      </c>
      <c r="AE258" s="111" t="str">
        <f t="shared" ref="AE258:AE260" si="64">AC258&amp;"-"&amp;C258&amp;"-"&amp;D258</f>
        <v>TW-LC-W400-N3-T-527GEME1R5</v>
      </c>
      <c r="AF258" s="1" t="str">
        <f>관리자설명서!$B$15&amp;AL성적Data!AE258&amp;".pdf"</f>
        <v>http://www.lxhausys.co.kr/popup/rn/download/downloadPopup.jsp?from=alwindow&amp;uu=/upload/alwindow/data/TW-LC-W400-N3-T-527GEME1R5.pdf</v>
      </c>
    </row>
    <row r="259" spans="1:32" s="147" customFormat="1" outlineLevel="1">
      <c r="A259" s="142" t="str">
        <f t="shared" si="25"/>
        <v>E9-APS210-343FGEE2R5T1</v>
      </c>
      <c r="B259" s="8"/>
      <c r="C259" s="143" t="s">
        <v>1260</v>
      </c>
      <c r="D259" s="143" t="s">
        <v>1374</v>
      </c>
      <c r="E259" s="143" t="s">
        <v>245</v>
      </c>
      <c r="F259" s="155">
        <v>1</v>
      </c>
      <c r="G259" s="143" t="s">
        <v>247</v>
      </c>
      <c r="H259" s="143" t="s">
        <v>166</v>
      </c>
      <c r="I259" s="143" t="s">
        <v>166</v>
      </c>
      <c r="J259" s="143"/>
      <c r="K259" s="16" t="s">
        <v>172</v>
      </c>
      <c r="L259" s="16" t="s">
        <v>1258</v>
      </c>
      <c r="M259" s="145">
        <v>1.3720000000000001</v>
      </c>
      <c r="N259" s="16" t="s">
        <v>168</v>
      </c>
      <c r="O259" s="17"/>
      <c r="P259" s="17"/>
      <c r="Q259" s="17"/>
      <c r="R259" s="17"/>
      <c r="S259" s="17"/>
      <c r="T259" s="8"/>
      <c r="U259" s="8"/>
      <c r="V259" s="8"/>
      <c r="W259" s="8"/>
      <c r="X259" s="8"/>
      <c r="Y259" s="8"/>
      <c r="Z259" s="8"/>
      <c r="AA259" s="146"/>
      <c r="AB259" s="156" t="s">
        <v>245</v>
      </c>
      <c r="AC259" s="147" t="s">
        <v>165</v>
      </c>
      <c r="AD259" s="147" t="s">
        <v>165</v>
      </c>
      <c r="AE259" s="147" t="str">
        <f t="shared" si="64"/>
        <v>TW-E9-APS210-343FGEE2R5</v>
      </c>
      <c r="AF259" s="147" t="str">
        <f>관리자설명서!$B$15&amp;AL성적Data!AE259&amp;".pdf"</f>
        <v>http://www.lxhausys.co.kr/popup/rn/download/downloadPopup.jsp?from=alwindow&amp;uu=/upload/alwindow/data/TW-E9-APS210-343FGEE2R5.pdf</v>
      </c>
    </row>
    <row r="260" spans="1:32" s="147" customFormat="1" outlineLevel="1">
      <c r="A260" s="142" t="str">
        <f t="shared" si="25"/>
        <v>E9-APS210-343FGLL2R5T2</v>
      </c>
      <c r="B260" s="8"/>
      <c r="C260" s="143" t="s">
        <v>1260</v>
      </c>
      <c r="D260" s="143" t="s">
        <v>1375</v>
      </c>
      <c r="E260" s="143" t="s">
        <v>245</v>
      </c>
      <c r="F260" s="155">
        <v>2</v>
      </c>
      <c r="G260" s="143" t="s">
        <v>1373</v>
      </c>
      <c r="H260" s="143" t="s">
        <v>166</v>
      </c>
      <c r="I260" s="143" t="s">
        <v>166</v>
      </c>
      <c r="J260" s="143"/>
      <c r="K260" s="16" t="s">
        <v>167</v>
      </c>
      <c r="L260" s="16" t="s">
        <v>1259</v>
      </c>
      <c r="M260" s="145">
        <v>1.583</v>
      </c>
      <c r="N260" s="16" t="s">
        <v>168</v>
      </c>
      <c r="O260" s="17"/>
      <c r="P260" s="17"/>
      <c r="Q260" s="17"/>
      <c r="R260" s="17"/>
      <c r="S260" s="17"/>
      <c r="T260" s="8"/>
      <c r="U260" s="8"/>
      <c r="V260" s="8"/>
      <c r="W260" s="8"/>
      <c r="X260" s="8"/>
      <c r="Y260" s="8"/>
      <c r="Z260" s="8"/>
      <c r="AA260" s="146"/>
      <c r="AB260" s="156" t="s">
        <v>245</v>
      </c>
      <c r="AC260" s="147" t="s">
        <v>165</v>
      </c>
      <c r="AD260" s="147" t="s">
        <v>165</v>
      </c>
      <c r="AE260" s="147" t="str">
        <f t="shared" si="64"/>
        <v>TW-E9-APS210-343FGLL2R5</v>
      </c>
      <c r="AF260" s="147" t="str">
        <f>관리자설명서!$B$15&amp;AL성적Data!AE260&amp;".pdf"</f>
        <v>http://www.lxhausys.co.kr/popup/rn/download/downloadPopup.jsp?from=alwindow&amp;uu=/upload/alwindow/data/TW-E9-APS210-343FGLL2R5.pdf</v>
      </c>
    </row>
    <row r="261" spans="1:32" s="147" customFormat="1" outlineLevel="1">
      <c r="A261" s="142" t="str">
        <f t="shared" si="25"/>
        <v>E9-APS210-224FFGE1R5T3</v>
      </c>
      <c r="B261" s="8"/>
      <c r="C261" s="143" t="s">
        <v>1260</v>
      </c>
      <c r="D261" s="143" t="s">
        <v>1376</v>
      </c>
      <c r="E261" s="143" t="s">
        <v>245</v>
      </c>
      <c r="F261" s="155">
        <v>3</v>
      </c>
      <c r="G261" s="143" t="s">
        <v>243</v>
      </c>
      <c r="H261" s="143" t="s">
        <v>166</v>
      </c>
      <c r="I261" s="143" t="s">
        <v>166</v>
      </c>
      <c r="J261" s="143"/>
      <c r="K261" s="16" t="s">
        <v>167</v>
      </c>
      <c r="L261" s="16" t="s">
        <v>1259</v>
      </c>
      <c r="M261" s="145">
        <v>1.893</v>
      </c>
      <c r="N261" s="16" t="s">
        <v>168</v>
      </c>
      <c r="O261" s="17"/>
      <c r="P261" s="17"/>
      <c r="Q261" s="17"/>
      <c r="R261" s="17"/>
      <c r="S261" s="17"/>
      <c r="T261" s="8"/>
      <c r="U261" s="8"/>
      <c r="V261" s="8"/>
      <c r="W261" s="8"/>
      <c r="X261" s="8"/>
      <c r="Y261" s="8"/>
      <c r="Z261" s="8"/>
      <c r="AA261" s="146"/>
      <c r="AB261" s="156" t="s">
        <v>245</v>
      </c>
      <c r="AC261" s="147" t="s">
        <v>165</v>
      </c>
      <c r="AD261" s="147" t="s">
        <v>165</v>
      </c>
      <c r="AE261" s="147" t="str">
        <f t="shared" ref="AE261" si="65">AC261&amp;"-"&amp;C261&amp;"-"&amp;D261</f>
        <v>TW-E9-APS210-224FFGE1R5</v>
      </c>
      <c r="AF261" s="147" t="str">
        <f>관리자설명서!$B$15&amp;AL성적Data!AE261&amp;".pdf"</f>
        <v>http://www.lxhausys.co.kr/popup/rn/download/downloadPopup.jsp?from=alwindow&amp;uu=/upload/alwindow/data/TW-E9-APS210-224FFGE1R5.pdf</v>
      </c>
    </row>
    <row r="262" spans="1:32">
      <c r="A262" s="5" t="str">
        <f t="shared" si="25"/>
        <v>-</v>
      </c>
    </row>
    <row r="263" spans="1:32">
      <c r="A263" s="5" t="str">
        <f t="shared" si="25"/>
        <v>-</v>
      </c>
    </row>
    <row r="264" spans="1:32">
      <c r="A264" s="5" t="str">
        <f t="shared" si="25"/>
        <v>-</v>
      </c>
    </row>
    <row r="265" spans="1:32">
      <c r="A265" s="5" t="str">
        <f t="shared" ref="A265:A266" si="66">C265&amp;"-"&amp;D265&amp;E265&amp;F265</f>
        <v>-</v>
      </c>
    </row>
    <row r="266" spans="1:32">
      <c r="A266" s="5" t="str">
        <f t="shared" si="66"/>
        <v>-</v>
      </c>
    </row>
  </sheetData>
  <autoFilter ref="A1:AE258"/>
  <customSheetViews>
    <customSheetView guid="{B75D5B89-F53B-4AA1-AC15-ACCE149CF623}" scale="40" showAutoFilter="1" state="hidden">
      <selection activeCell="D96" sqref="D96"/>
      <pageMargins left="0.7" right="0.7" top="0.75" bottom="0.75" header="0.3" footer="0.3"/>
      <autoFilter ref="A1:AE91"/>
    </customSheetView>
  </customSheetViews>
  <phoneticPr fontId="1" type="noConversion"/>
  <pageMargins left="0.25" right="0.25" top="0.75" bottom="0.75" header="0.3" footer="0.3"/>
  <pageSetup paperSize="9" scale="1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AX100"/>
  <sheetViews>
    <sheetView showRowColHeaders="0" zoomScale="85" zoomScaleNormal="85" workbookViewId="0">
      <pane ySplit="1" topLeftCell="A46" activePane="bottomLeft" state="frozen"/>
      <selection activeCell="A171" sqref="A171"/>
      <selection pane="bottomLeft" activeCell="A51" sqref="A51"/>
    </sheetView>
  </sheetViews>
  <sheetFormatPr defaultColWidth="9" defaultRowHeight="20.25" customHeight="1" outlineLevelRow="1"/>
  <cols>
    <col min="1" max="1" width="16.19921875" style="39" customWidth="1"/>
    <col min="2" max="2" width="9" style="2"/>
    <col min="3" max="3" width="16.09765625" style="2" bestFit="1" customWidth="1"/>
    <col min="4" max="4" width="28.19921875" style="2" bestFit="1" customWidth="1"/>
    <col min="5" max="5" width="9" style="2"/>
    <col min="6" max="7" width="11.59765625" style="2" bestFit="1" customWidth="1"/>
    <col min="8" max="8" width="11.09765625" style="2" bestFit="1" customWidth="1"/>
    <col min="9" max="9" width="11.3984375" style="2" bestFit="1" customWidth="1"/>
    <col min="10" max="10" width="10.5" style="2" bestFit="1" customWidth="1"/>
    <col min="11" max="11" width="9" style="2"/>
    <col min="12" max="12" width="12.69921875" style="2" bestFit="1" customWidth="1"/>
    <col min="13" max="13" width="11.09765625" style="2" bestFit="1" customWidth="1"/>
    <col min="14" max="14" width="11.09765625" style="2" customWidth="1"/>
    <col min="15" max="15" width="11.09765625" style="2" bestFit="1" customWidth="1"/>
    <col min="16" max="16" width="11.09765625" style="2" customWidth="1"/>
    <col min="17" max="17" width="11.09765625" style="2" bestFit="1" customWidth="1"/>
    <col min="18" max="18" width="11.09765625" style="2" customWidth="1"/>
    <col min="19" max="19" width="11.09765625" style="2" bestFit="1" customWidth="1"/>
    <col min="20" max="20" width="18.8984375" style="2" bestFit="1" customWidth="1"/>
    <col min="21" max="21" width="9.5" style="2" bestFit="1" customWidth="1"/>
    <col min="22" max="22" width="11.09765625" style="2" bestFit="1" customWidth="1"/>
    <col min="23" max="23" width="9.5" style="2" bestFit="1" customWidth="1"/>
    <col min="24" max="24" width="12.69921875" style="2" bestFit="1" customWidth="1"/>
    <col min="25" max="25" width="8.5" style="2" bestFit="1" customWidth="1"/>
    <col min="26" max="26" width="9" style="2"/>
    <col min="27" max="27" width="21.5" style="2" bestFit="1" customWidth="1"/>
    <col min="28" max="16384" width="9" style="2"/>
  </cols>
  <sheetData>
    <row r="1" spans="1:49" s="27" customFormat="1" ht="20.25" customHeight="1" outlineLevel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6" t="s">
        <v>7</v>
      </c>
      <c r="I1" s="26" t="s">
        <v>8</v>
      </c>
      <c r="J1" s="26" t="s">
        <v>9</v>
      </c>
      <c r="K1" s="26" t="s">
        <v>10</v>
      </c>
      <c r="L1" s="26" t="s">
        <v>11</v>
      </c>
      <c r="M1" s="27" t="s">
        <v>504</v>
      </c>
      <c r="N1" s="27" t="s">
        <v>505</v>
      </c>
      <c r="O1" s="27" t="s">
        <v>506</v>
      </c>
      <c r="P1" s="27" t="s">
        <v>507</v>
      </c>
      <c r="Q1" s="27" t="s">
        <v>509</v>
      </c>
      <c r="R1" s="27" t="s">
        <v>508</v>
      </c>
      <c r="S1" s="27" t="s">
        <v>38</v>
      </c>
      <c r="T1" s="27" t="s">
        <v>39</v>
      </c>
      <c r="U1" s="27" t="s">
        <v>40</v>
      </c>
      <c r="V1" s="27" t="s">
        <v>41</v>
      </c>
      <c r="W1" s="27" t="s">
        <v>42</v>
      </c>
      <c r="X1" s="27" t="s">
        <v>43</v>
      </c>
      <c r="Y1" s="27" t="s">
        <v>44</v>
      </c>
      <c r="Z1" s="27" t="s">
        <v>393</v>
      </c>
      <c r="AA1" s="27" t="s">
        <v>510</v>
      </c>
      <c r="AB1" s="27" t="s">
        <v>394</v>
      </c>
      <c r="AC1" s="27" t="s">
        <v>395</v>
      </c>
      <c r="AD1" s="27" t="s">
        <v>396</v>
      </c>
      <c r="AE1" s="27" t="s">
        <v>397</v>
      </c>
      <c r="AF1" s="27" t="s">
        <v>398</v>
      </c>
      <c r="AG1" s="27" t="s">
        <v>399</v>
      </c>
      <c r="AH1" s="27" t="s">
        <v>400</v>
      </c>
      <c r="AI1" s="27" t="s">
        <v>401</v>
      </c>
      <c r="AJ1" s="27" t="s">
        <v>511</v>
      </c>
      <c r="AK1" s="27" t="s">
        <v>402</v>
      </c>
      <c r="AL1" s="27" t="s">
        <v>512</v>
      </c>
      <c r="AM1" s="27" t="s">
        <v>403</v>
      </c>
      <c r="AN1" s="27" t="s">
        <v>404</v>
      </c>
      <c r="AO1" s="27" t="s">
        <v>405</v>
      </c>
      <c r="AP1" s="27" t="s">
        <v>406</v>
      </c>
      <c r="AQ1" s="27" t="s">
        <v>407</v>
      </c>
      <c r="AR1" s="27" t="s">
        <v>408</v>
      </c>
      <c r="AS1" s="27" t="s">
        <v>409</v>
      </c>
      <c r="AT1" s="27" t="s">
        <v>410</v>
      </c>
      <c r="AU1" s="27" t="s">
        <v>411</v>
      </c>
      <c r="AV1" s="27" t="s">
        <v>412</v>
      </c>
      <c r="AW1" s="27" t="s">
        <v>413</v>
      </c>
    </row>
    <row r="2" spans="1:49" ht="20.25" customHeight="1" outlineLevel="1">
      <c r="A2" s="42" t="s">
        <v>79</v>
      </c>
      <c r="B2" s="23" t="s">
        <v>12</v>
      </c>
      <c r="C2" s="23" t="s">
        <v>13</v>
      </c>
      <c r="D2" s="23" t="s">
        <v>16</v>
      </c>
      <c r="E2" s="23" t="s">
        <v>20</v>
      </c>
      <c r="F2" s="23" t="s">
        <v>21</v>
      </c>
      <c r="G2" s="23" t="s">
        <v>21</v>
      </c>
      <c r="H2" s="23" t="s">
        <v>26</v>
      </c>
      <c r="I2" s="23">
        <v>70</v>
      </c>
      <c r="J2" s="23" t="s">
        <v>36</v>
      </c>
      <c r="K2" s="23" t="s">
        <v>37</v>
      </c>
      <c r="L2" s="25"/>
      <c r="M2" s="2" t="s">
        <v>502</v>
      </c>
      <c r="N2" s="24"/>
      <c r="O2" s="24"/>
      <c r="P2" s="24"/>
      <c r="Q2" s="2" t="s">
        <v>45</v>
      </c>
      <c r="R2" s="24"/>
      <c r="S2" s="24"/>
      <c r="T2" s="24"/>
      <c r="U2" s="2" t="s">
        <v>677</v>
      </c>
      <c r="V2" s="24"/>
      <c r="W2" s="2" t="s">
        <v>392</v>
      </c>
      <c r="X2" s="2" t="s">
        <v>392</v>
      </c>
      <c r="Y2" s="24"/>
      <c r="AB2" s="2" t="str">
        <f>IF(M2="있음",관리자설명서!$B$15&amp;AL제품Data!$A2&amp;"_SEC.dwg","")</f>
        <v>http://www.lxhausys.co.kr/popup/rn/download/downloadPopup.jsp?from=alwindow&amp;uu=/upload/alwindow/data/A70PTT_SEC.dwg</v>
      </c>
      <c r="AC2" s="2" t="str">
        <f>IF(N2="있음",관리자설명서!$B$15&amp;AL제품Data!$A2&amp;"_SEC.pdf","")</f>
        <v/>
      </c>
      <c r="AD2" s="2" t="str">
        <f>IF(O2="있음",관리자설명서!$B$15&amp;AL제품Data!$A2&amp;"_ELEV.pdf","")</f>
        <v/>
      </c>
      <c r="AE2" s="2" t="str">
        <f>IF(P2="있음",관리자설명서!$B$15&amp;AL제품Data!$A2&amp;"_ELEV.pdf","")</f>
        <v/>
      </c>
      <c r="AF2" s="2" t="str">
        <f>IF(Q2="있음",관리자설명서!$B$15&amp;AL제품Data!$A2&amp;"_CONST.dwg","")</f>
        <v>http://www.lxhausys.co.kr/popup/rn/download/downloadPopup.jsp?from=alwindow&amp;uu=/upload/alwindow/data/A70PTT_CONST.dwg</v>
      </c>
      <c r="AG2" s="2" t="str">
        <f>IF(R2="있음",관리자설명서!$B$15&amp;AL제품Data!$A2&amp;"_CONST.pdf","")</f>
        <v/>
      </c>
      <c r="AH2" s="2" t="str">
        <f>IF(S2="있음",관리자설명서!$B$15&amp;AL제품Data!$A2&amp;"_INTRO.pdf","")</f>
        <v/>
      </c>
      <c r="AI2" s="2" t="str">
        <f>IF(T2="있음",관리자설명서!$B$15&amp;AL제품Data!$A2&amp;"_INTRO(S).pdf","")</f>
        <v/>
      </c>
      <c r="AJ2" s="2" t="str">
        <f>IF(U2="있음",관리자설명서!$B$15&amp;AL제품Data!$A2&amp;"_REFLET.pdf","")</f>
        <v>http://www.lxhausys.co.kr/popup/rn/download/downloadPopup.jsp?from=alwindow&amp;uu=/upload/alwindow/data/A70PTT_REFLET.pdf</v>
      </c>
      <c r="AK2" s="2" t="str">
        <f>IF(V2="있음",관리자설명서!$B$15&amp;AL제품Data!$A2&amp;"_REF.pdf","")</f>
        <v/>
      </c>
      <c r="AL2" s="2" t="str">
        <f>IF(W2="있음",관리자설명서!$B$15&amp;AL제품Data!$A2&amp;"_SPEC.docx","")</f>
        <v>http://www.lxhausys.co.kr/popup/rn/download/downloadPopup.jsp?from=alwindow&amp;uu=/upload/alwindow/data/A70PTT_SPEC.docx</v>
      </c>
    </row>
    <row r="3" spans="1:49" ht="20.25" customHeight="1" outlineLevel="1">
      <c r="A3" s="42" t="s">
        <v>81</v>
      </c>
      <c r="B3" s="23" t="s">
        <v>12</v>
      </c>
      <c r="C3" s="23" t="s">
        <v>13</v>
      </c>
      <c r="D3" s="23" t="s">
        <v>17</v>
      </c>
      <c r="E3" s="23" t="s">
        <v>20</v>
      </c>
      <c r="F3" s="23" t="s">
        <v>21</v>
      </c>
      <c r="G3" s="23" t="s">
        <v>21</v>
      </c>
      <c r="H3" s="23" t="s">
        <v>27</v>
      </c>
      <c r="I3" s="23">
        <v>70</v>
      </c>
      <c r="J3" s="23" t="s">
        <v>36</v>
      </c>
      <c r="K3" s="23" t="s">
        <v>37</v>
      </c>
      <c r="L3" s="25"/>
      <c r="M3" s="2" t="s">
        <v>503</v>
      </c>
      <c r="N3" s="24"/>
      <c r="O3" s="24"/>
      <c r="P3" s="24"/>
      <c r="Q3" s="2" t="s">
        <v>45</v>
      </c>
      <c r="R3" s="24"/>
      <c r="S3" s="24"/>
      <c r="T3" s="24"/>
      <c r="U3" s="2" t="s">
        <v>677</v>
      </c>
      <c r="V3" s="24"/>
      <c r="W3" s="2" t="s">
        <v>392</v>
      </c>
      <c r="X3" s="2" t="s">
        <v>392</v>
      </c>
      <c r="Y3" s="24"/>
      <c r="AB3" s="2" t="str">
        <f>IF(M3="있음",관리자설명서!$B$15&amp;AL제품Data!$A3&amp;"_SEC.dwg","")</f>
        <v>http://www.lxhausys.co.kr/popup/rn/download/downloadPopup.jsp?from=alwindow&amp;uu=/upload/alwindow/data/A70PSH_SEC.dwg</v>
      </c>
      <c r="AC3" s="2" t="str">
        <f>IF(N3="있음",관리자설명서!$B$15&amp;AL제품Data!$A3&amp;"_SEC.pdf","")</f>
        <v/>
      </c>
      <c r="AD3" s="2" t="str">
        <f>IF(O3="있음",관리자설명서!$B$15&amp;AL제품Data!$A3&amp;"_ELEV.pdf","")</f>
        <v/>
      </c>
      <c r="AE3" s="2" t="str">
        <f>IF(P3="있음",관리자설명서!$B$15&amp;AL제품Data!$A3&amp;"_ELEV.pdf","")</f>
        <v/>
      </c>
      <c r="AF3" s="2" t="str">
        <f>IF(Q3="있음",관리자설명서!$B$15&amp;AL제품Data!$A3&amp;"_CONST.dwg","")</f>
        <v>http://www.lxhausys.co.kr/popup/rn/download/downloadPopup.jsp?from=alwindow&amp;uu=/upload/alwindow/data/A70PSH_CONST.dwg</v>
      </c>
      <c r="AG3" s="2" t="str">
        <f>IF(R3="있음",관리자설명서!$B$15&amp;AL제품Data!$A3&amp;"_CONST.pdf","")</f>
        <v/>
      </c>
      <c r="AH3" s="2" t="str">
        <f>IF(S3="있음",관리자설명서!$B$15&amp;AL제품Data!$A3&amp;"_INTRO.pdf","")</f>
        <v/>
      </c>
      <c r="AI3" s="2" t="str">
        <f>IF(T3="있음",관리자설명서!$B$15&amp;AL제품Data!$A3&amp;"_INTRO(S).pdf","")</f>
        <v/>
      </c>
      <c r="AJ3" s="2" t="str">
        <f>IF(U3="있음",관리자설명서!$B$15&amp;AL제품Data!$A3&amp;"_REFLET.pdf","")</f>
        <v>http://www.lxhausys.co.kr/popup/rn/download/downloadPopup.jsp?from=alwindow&amp;uu=/upload/alwindow/data/A70PSH_REFLET.pdf</v>
      </c>
      <c r="AK3" s="2" t="str">
        <f>IF(V3="있음",관리자설명서!$B$15&amp;AL제품Data!$A3&amp;"_REF.pdf","")</f>
        <v/>
      </c>
      <c r="AL3" s="2" t="str">
        <f>IF(W3="있음",관리자설명서!$B$15&amp;AL제품Data!$A3&amp;"_SPEC.docx","")</f>
        <v>http://www.lxhausys.co.kr/popup/rn/download/downloadPopup.jsp?from=alwindow&amp;uu=/upload/alwindow/data/A70PSH_SPEC.docx</v>
      </c>
    </row>
    <row r="4" spans="1:49" ht="20.25" customHeight="1" outlineLevel="1">
      <c r="A4" s="42" t="s">
        <v>83</v>
      </c>
      <c r="B4" s="23" t="s">
        <v>12</v>
      </c>
      <c r="C4" s="23" t="s">
        <v>13</v>
      </c>
      <c r="D4" s="23" t="s">
        <v>18</v>
      </c>
      <c r="E4" s="23" t="s">
        <v>20</v>
      </c>
      <c r="F4" s="23" t="s">
        <v>21</v>
      </c>
      <c r="G4" s="23" t="s">
        <v>21</v>
      </c>
      <c r="H4" s="23" t="s">
        <v>28</v>
      </c>
      <c r="I4" s="23">
        <v>70</v>
      </c>
      <c r="J4" s="23" t="s">
        <v>36</v>
      </c>
      <c r="K4" s="23" t="s">
        <v>37</v>
      </c>
      <c r="L4" s="25"/>
      <c r="M4" s="2" t="s">
        <v>503</v>
      </c>
      <c r="N4" s="24"/>
      <c r="O4" s="24"/>
      <c r="P4" s="24"/>
      <c r="Q4" s="2" t="s">
        <v>45</v>
      </c>
      <c r="R4" s="24"/>
      <c r="S4" s="24"/>
      <c r="T4" s="24"/>
      <c r="U4" s="2" t="s">
        <v>677</v>
      </c>
      <c r="V4" s="24"/>
      <c r="W4" s="2" t="s">
        <v>392</v>
      </c>
      <c r="X4" s="2" t="s">
        <v>392</v>
      </c>
      <c r="Y4" s="24"/>
      <c r="AB4" s="2" t="str">
        <f>IF(M4="있음",관리자설명서!$B$15&amp;AL제품Data!$A4&amp;"_SEC.dwg","")</f>
        <v>http://www.lxhausys.co.kr/popup/rn/download/downloadPopup.jsp?from=alwindow&amp;uu=/upload/alwindow/data/A70PTH_SEC.dwg</v>
      </c>
      <c r="AC4" s="2" t="str">
        <f>IF(N4="있음",관리자설명서!$B$15&amp;AL제품Data!$A4&amp;"_SEC.pdf","")</f>
        <v/>
      </c>
      <c r="AD4" s="2" t="str">
        <f>IF(O4="있음",관리자설명서!$B$15&amp;AL제품Data!$A4&amp;"_ELEV.pdf","")</f>
        <v/>
      </c>
      <c r="AE4" s="2" t="str">
        <f>IF(P4="있음",관리자설명서!$B$15&amp;AL제품Data!$A4&amp;"_ELEV.pdf","")</f>
        <v/>
      </c>
      <c r="AF4" s="2" t="str">
        <f>IF(Q4="있음",관리자설명서!$B$15&amp;AL제품Data!$A4&amp;"_CONST.dwg","")</f>
        <v>http://www.lxhausys.co.kr/popup/rn/download/downloadPopup.jsp?from=alwindow&amp;uu=/upload/alwindow/data/A70PTH_CONST.dwg</v>
      </c>
      <c r="AG4" s="2" t="str">
        <f>IF(R4="있음",관리자설명서!$B$15&amp;AL제품Data!$A4&amp;"_CONST.pdf","")</f>
        <v/>
      </c>
      <c r="AH4" s="2" t="str">
        <f>IF(S4="있음",관리자설명서!$B$15&amp;AL제품Data!$A4&amp;"_INTRO.pdf","")</f>
        <v/>
      </c>
      <c r="AI4" s="2" t="str">
        <f>IF(T4="있음",관리자설명서!$B$15&amp;AL제품Data!$A4&amp;"_INTRO(S).pdf","")</f>
        <v/>
      </c>
      <c r="AJ4" s="2" t="str">
        <f>IF(U4="있음",관리자설명서!$B$15&amp;AL제품Data!$A4&amp;"_REFLET.pdf","")</f>
        <v>http://www.lxhausys.co.kr/popup/rn/download/downloadPopup.jsp?from=alwindow&amp;uu=/upload/alwindow/data/A70PTH_REFLET.pdf</v>
      </c>
      <c r="AK4" s="2" t="str">
        <f>IF(V4="있음",관리자설명서!$B$15&amp;AL제품Data!$A4&amp;"_REF.pdf","")</f>
        <v/>
      </c>
      <c r="AL4" s="2" t="str">
        <f>IF(W4="있음",관리자설명서!$B$15&amp;AL제품Data!$A4&amp;"_SPEC.docx","")</f>
        <v>http://www.lxhausys.co.kr/popup/rn/download/downloadPopup.jsp?from=alwindow&amp;uu=/upload/alwindow/data/A70PTH_SPEC.docx</v>
      </c>
    </row>
    <row r="5" spans="1:49" ht="20.25" customHeight="1" outlineLevel="1">
      <c r="A5" s="42" t="s">
        <v>101</v>
      </c>
      <c r="B5" s="23" t="s">
        <v>102</v>
      </c>
      <c r="C5" s="23" t="s">
        <v>13</v>
      </c>
      <c r="D5" s="23" t="s">
        <v>19</v>
      </c>
      <c r="E5" s="23" t="s">
        <v>20</v>
      </c>
      <c r="F5" s="23" t="s">
        <v>21</v>
      </c>
      <c r="G5" s="23" t="s">
        <v>21</v>
      </c>
      <c r="H5" s="23" t="s">
        <v>103</v>
      </c>
      <c r="I5" s="23">
        <v>70</v>
      </c>
      <c r="J5" s="23" t="s">
        <v>36</v>
      </c>
      <c r="K5" s="23" t="s">
        <v>37</v>
      </c>
      <c r="L5" s="25"/>
      <c r="M5" s="2" t="s">
        <v>503</v>
      </c>
      <c r="N5" s="24"/>
      <c r="O5" s="24"/>
      <c r="P5" s="24"/>
      <c r="Q5" s="2" t="s">
        <v>45</v>
      </c>
      <c r="R5" s="24"/>
      <c r="S5" s="24"/>
      <c r="T5" s="24"/>
      <c r="U5" s="2" t="s">
        <v>677</v>
      </c>
      <c r="V5" s="24"/>
      <c r="W5" s="2" t="s">
        <v>392</v>
      </c>
      <c r="X5" s="2" t="s">
        <v>392</v>
      </c>
      <c r="Y5" s="24"/>
      <c r="AB5" s="2" t="str">
        <f>IF(M5="있음",관리자설명서!$B$15&amp;AL제품Data!$A5&amp;"_SEC.dwg","")</f>
        <v>http://www.lxhausys.co.kr/popup/rn/download/downloadPopup.jsp?from=alwindow&amp;uu=/upload/alwindow/data/A70PDR_SEC.dwg</v>
      </c>
      <c r="AC5" s="2" t="str">
        <f>IF(N5="있음",관리자설명서!$B$15&amp;AL제품Data!$A5&amp;"_SEC.pdf","")</f>
        <v/>
      </c>
      <c r="AD5" s="2" t="str">
        <f>IF(O5="있음",관리자설명서!$B$15&amp;AL제품Data!$A5&amp;"_ELEV.pdf","")</f>
        <v/>
      </c>
      <c r="AE5" s="2" t="str">
        <f>IF(P5="있음",관리자설명서!$B$15&amp;AL제품Data!$A5&amp;"_ELEV.pdf","")</f>
        <v/>
      </c>
      <c r="AF5" s="2" t="str">
        <f>IF(Q5="있음",관리자설명서!$B$15&amp;AL제품Data!$A5&amp;"_CONST.dwg","")</f>
        <v>http://www.lxhausys.co.kr/popup/rn/download/downloadPopup.jsp?from=alwindow&amp;uu=/upload/alwindow/data/A70PDR_CONST.dwg</v>
      </c>
      <c r="AG5" s="2" t="str">
        <f>IF(R5="있음",관리자설명서!$B$15&amp;AL제품Data!$A5&amp;"_CONST.pdf","")</f>
        <v/>
      </c>
      <c r="AH5" s="2" t="str">
        <f>IF(S5="있음",관리자설명서!$B$15&amp;AL제품Data!$A5&amp;"_INTRO.pdf","")</f>
        <v/>
      </c>
      <c r="AI5" s="2" t="str">
        <f>IF(T5="있음",관리자설명서!$B$15&amp;AL제품Data!$A5&amp;"_INTRO(S).pdf","")</f>
        <v/>
      </c>
      <c r="AJ5" s="2" t="str">
        <f>IF(U5="있음",관리자설명서!$B$15&amp;AL제품Data!$A5&amp;"_REFLET.pdf","")</f>
        <v>http://www.lxhausys.co.kr/popup/rn/download/downloadPopup.jsp?from=alwindow&amp;uu=/upload/alwindow/data/A70PDR_REFLET.pdf</v>
      </c>
      <c r="AK5" s="2" t="str">
        <f>IF(V5="있음",관리자설명서!$B$15&amp;AL제품Data!$A5&amp;"_REF.pdf","")</f>
        <v/>
      </c>
      <c r="AL5" s="2" t="str">
        <f>IF(W5="있음",관리자설명서!$B$15&amp;AL제품Data!$A5&amp;"_SPEC.docx","")</f>
        <v>http://www.lxhausys.co.kr/popup/rn/download/downloadPopup.jsp?from=alwindow&amp;uu=/upload/alwindow/data/A70PDR_SPEC.docx</v>
      </c>
    </row>
    <row r="6" spans="1:49" ht="20.25" customHeight="1" outlineLevel="1">
      <c r="A6" s="42" t="s">
        <v>85</v>
      </c>
      <c r="B6" s="23" t="s">
        <v>12</v>
      </c>
      <c r="C6" s="23" t="s">
        <v>13</v>
      </c>
      <c r="D6" s="23" t="s">
        <v>16</v>
      </c>
      <c r="E6" s="23" t="s">
        <v>20</v>
      </c>
      <c r="F6" s="23" t="s">
        <v>21</v>
      </c>
      <c r="G6" s="23" t="s">
        <v>21</v>
      </c>
      <c r="H6" s="23" t="s">
        <v>29</v>
      </c>
      <c r="I6" s="23">
        <v>80</v>
      </c>
      <c r="J6" s="23" t="s">
        <v>36</v>
      </c>
      <c r="K6" s="23" t="s">
        <v>37</v>
      </c>
      <c r="L6" s="25"/>
      <c r="M6" s="2" t="s">
        <v>503</v>
      </c>
      <c r="N6" s="24"/>
      <c r="O6" s="24"/>
      <c r="P6" s="24"/>
      <c r="Q6" s="2" t="s">
        <v>45</v>
      </c>
      <c r="R6" s="24"/>
      <c r="S6" s="24"/>
      <c r="T6" s="24"/>
      <c r="U6" s="2" t="s">
        <v>677</v>
      </c>
      <c r="V6" s="24"/>
      <c r="W6" s="2" t="s">
        <v>392</v>
      </c>
      <c r="X6" s="2" t="s">
        <v>392</v>
      </c>
      <c r="Y6" s="24"/>
      <c r="AB6" s="2" t="str">
        <f>IF(M6="있음",관리자설명서!$B$15&amp;AL제품Data!$A6&amp;"_SEC.dwg","")</f>
        <v>http://www.lxhausys.co.kr/popup/rn/download/downloadPopup.jsp?from=alwindow&amp;uu=/upload/alwindow/data/A80PTT_SEC.dwg</v>
      </c>
      <c r="AC6" s="2" t="str">
        <f>IF(N6="있음",관리자설명서!$B$15&amp;AL제품Data!$A6&amp;"_SEC.pdf","")</f>
        <v/>
      </c>
      <c r="AD6" s="2" t="str">
        <f>IF(O6="있음",관리자설명서!$B$15&amp;AL제품Data!$A6&amp;"_ELEV.pdf","")</f>
        <v/>
      </c>
      <c r="AE6" s="2" t="str">
        <f>IF(P6="있음",관리자설명서!$B$15&amp;AL제품Data!$A6&amp;"_ELEV.pdf","")</f>
        <v/>
      </c>
      <c r="AF6" s="2" t="str">
        <f>IF(Q6="있음",관리자설명서!$B$15&amp;AL제품Data!$A6&amp;"_CONST.dwg","")</f>
        <v>http://www.lxhausys.co.kr/popup/rn/download/downloadPopup.jsp?from=alwindow&amp;uu=/upload/alwindow/data/A80PTT_CONST.dwg</v>
      </c>
      <c r="AG6" s="2" t="str">
        <f>IF(R6="있음",관리자설명서!$B$15&amp;AL제품Data!$A6&amp;"_CONST.pdf","")</f>
        <v/>
      </c>
      <c r="AH6" s="2" t="str">
        <f>IF(S6="있음",관리자설명서!$B$15&amp;AL제품Data!$A6&amp;"_INTRO.pdf","")</f>
        <v/>
      </c>
      <c r="AI6" s="2" t="str">
        <f>IF(T6="있음",관리자설명서!$B$15&amp;AL제품Data!$A6&amp;"_INTRO(S).pdf","")</f>
        <v/>
      </c>
      <c r="AJ6" s="2" t="str">
        <f>IF(U6="있음",관리자설명서!$B$15&amp;AL제품Data!$A6&amp;"_REFLET.pdf","")</f>
        <v>http://www.lxhausys.co.kr/popup/rn/download/downloadPopup.jsp?from=alwindow&amp;uu=/upload/alwindow/data/A80PTT_REFLET.pdf</v>
      </c>
      <c r="AK6" s="2" t="str">
        <f>IF(V6="있음",관리자설명서!$B$15&amp;AL제품Data!$A6&amp;"_REF.pdf","")</f>
        <v/>
      </c>
      <c r="AL6" s="2" t="str">
        <f>IF(W6="있음",관리자설명서!$B$15&amp;AL제품Data!$A6&amp;"_SPEC.docx","")</f>
        <v>http://www.lxhausys.co.kr/popup/rn/download/downloadPopup.jsp?from=alwindow&amp;uu=/upload/alwindow/data/A80PTT_SPEC.docx</v>
      </c>
    </row>
    <row r="7" spans="1:49" ht="20.25" customHeight="1" outlineLevel="1">
      <c r="A7" s="42" t="s">
        <v>86</v>
      </c>
      <c r="B7" s="23" t="s">
        <v>12</v>
      </c>
      <c r="C7" s="23" t="s">
        <v>13</v>
      </c>
      <c r="D7" s="23" t="s">
        <v>17</v>
      </c>
      <c r="E7" s="23" t="s">
        <v>20</v>
      </c>
      <c r="F7" s="23" t="s">
        <v>21</v>
      </c>
      <c r="G7" s="23" t="s">
        <v>21</v>
      </c>
      <c r="H7" s="23" t="s">
        <v>30</v>
      </c>
      <c r="I7" s="23">
        <v>80</v>
      </c>
      <c r="J7" s="23" t="s">
        <v>36</v>
      </c>
      <c r="K7" s="23" t="s">
        <v>37</v>
      </c>
      <c r="L7" s="25"/>
      <c r="M7" s="2" t="s">
        <v>503</v>
      </c>
      <c r="N7" s="24"/>
      <c r="O7" s="24"/>
      <c r="P7" s="24"/>
      <c r="Q7" s="2" t="s">
        <v>45</v>
      </c>
      <c r="R7" s="24"/>
      <c r="S7" s="24"/>
      <c r="T7" s="24"/>
      <c r="U7" s="2" t="s">
        <v>677</v>
      </c>
      <c r="V7" s="24"/>
      <c r="W7" s="2" t="s">
        <v>392</v>
      </c>
      <c r="X7" s="2" t="s">
        <v>392</v>
      </c>
      <c r="Y7" s="24"/>
      <c r="AB7" s="2" t="str">
        <f>IF(M7="있음",관리자설명서!$B$15&amp;AL제품Data!$A7&amp;"_SEC.dwg","")</f>
        <v>http://www.lxhausys.co.kr/popup/rn/download/downloadPopup.jsp?from=alwindow&amp;uu=/upload/alwindow/data/A80PSH_SEC.dwg</v>
      </c>
      <c r="AC7" s="2" t="str">
        <f>IF(N7="있음",관리자설명서!$B$15&amp;AL제품Data!$A7&amp;"_SEC.pdf","")</f>
        <v/>
      </c>
      <c r="AD7" s="2" t="str">
        <f>IF(O7="있음",관리자설명서!$B$15&amp;AL제품Data!$A7&amp;"_ELEV.pdf","")</f>
        <v/>
      </c>
      <c r="AE7" s="2" t="str">
        <f>IF(P7="있음",관리자설명서!$B$15&amp;AL제품Data!$A7&amp;"_ELEV.pdf","")</f>
        <v/>
      </c>
      <c r="AF7" s="2" t="str">
        <f>IF(Q7="있음",관리자설명서!$B$15&amp;AL제품Data!$A7&amp;"_CONST.dwg","")</f>
        <v>http://www.lxhausys.co.kr/popup/rn/download/downloadPopup.jsp?from=alwindow&amp;uu=/upload/alwindow/data/A80PSH_CONST.dwg</v>
      </c>
      <c r="AG7" s="2" t="str">
        <f>IF(R7="있음",관리자설명서!$B$15&amp;AL제품Data!$A7&amp;"_CONST.pdf","")</f>
        <v/>
      </c>
      <c r="AH7" s="2" t="str">
        <f>IF(S7="있음",관리자설명서!$B$15&amp;AL제품Data!$A7&amp;"_INTRO.pdf","")</f>
        <v/>
      </c>
      <c r="AI7" s="2" t="str">
        <f>IF(T7="있음",관리자설명서!$B$15&amp;AL제품Data!$A7&amp;"_INTRO(S).pdf","")</f>
        <v/>
      </c>
      <c r="AJ7" s="2" t="str">
        <f>IF(U7="있음",관리자설명서!$B$15&amp;AL제품Data!$A7&amp;"_REFLET.pdf","")</f>
        <v>http://www.lxhausys.co.kr/popup/rn/download/downloadPopup.jsp?from=alwindow&amp;uu=/upload/alwindow/data/A80PSH_REFLET.pdf</v>
      </c>
      <c r="AK7" s="2" t="str">
        <f>IF(V7="있음",관리자설명서!$B$15&amp;AL제품Data!$A7&amp;"_REF.pdf","")</f>
        <v/>
      </c>
      <c r="AL7" s="2" t="str">
        <f>IF(W7="있음",관리자설명서!$B$15&amp;AL제품Data!$A7&amp;"_SPEC.docx","")</f>
        <v>http://www.lxhausys.co.kr/popup/rn/download/downloadPopup.jsp?from=alwindow&amp;uu=/upload/alwindow/data/A80PSH_SPEC.docx</v>
      </c>
    </row>
    <row r="8" spans="1:49" ht="20.25" customHeight="1" outlineLevel="1">
      <c r="A8" s="42" t="s">
        <v>87</v>
      </c>
      <c r="B8" s="23" t="s">
        <v>12</v>
      </c>
      <c r="C8" s="23" t="s">
        <v>13</v>
      </c>
      <c r="D8" s="23" t="s">
        <v>18</v>
      </c>
      <c r="E8" s="23" t="s">
        <v>20</v>
      </c>
      <c r="F8" s="23" t="s">
        <v>21</v>
      </c>
      <c r="G8" s="23" t="s">
        <v>21</v>
      </c>
      <c r="H8" s="23" t="s">
        <v>31</v>
      </c>
      <c r="I8" s="23">
        <v>80</v>
      </c>
      <c r="J8" s="23" t="s">
        <v>36</v>
      </c>
      <c r="K8" s="23" t="s">
        <v>37</v>
      </c>
      <c r="L8" s="25"/>
      <c r="M8" s="2" t="s">
        <v>503</v>
      </c>
      <c r="N8" s="24"/>
      <c r="O8" s="24"/>
      <c r="P8" s="24"/>
      <c r="Q8" s="2" t="s">
        <v>45</v>
      </c>
      <c r="R8" s="24"/>
      <c r="S8" s="24"/>
      <c r="T8" s="24"/>
      <c r="U8" s="2" t="s">
        <v>677</v>
      </c>
      <c r="V8" s="24"/>
      <c r="W8" s="2" t="s">
        <v>392</v>
      </c>
      <c r="X8" s="2" t="s">
        <v>392</v>
      </c>
      <c r="Y8" s="24"/>
      <c r="AB8" s="2" t="str">
        <f>IF(M8="있음",관리자설명서!$B$15&amp;AL제품Data!$A8&amp;"_SEC.dwg","")</f>
        <v>http://www.lxhausys.co.kr/popup/rn/download/downloadPopup.jsp?from=alwindow&amp;uu=/upload/alwindow/data/A80PTH_SEC.dwg</v>
      </c>
      <c r="AC8" s="2" t="str">
        <f>IF(N8="있음",관리자설명서!$B$15&amp;AL제품Data!$A8&amp;"_SEC.pdf","")</f>
        <v/>
      </c>
      <c r="AD8" s="2" t="str">
        <f>IF(O8="있음",관리자설명서!$B$15&amp;AL제품Data!$A8&amp;"_ELEV.pdf","")</f>
        <v/>
      </c>
      <c r="AE8" s="2" t="str">
        <f>IF(P8="있음",관리자설명서!$B$15&amp;AL제품Data!$A8&amp;"_ELEV.pdf","")</f>
        <v/>
      </c>
      <c r="AF8" s="2" t="str">
        <f>IF(Q8="있음",관리자설명서!$B$15&amp;AL제품Data!$A8&amp;"_CONST.dwg","")</f>
        <v>http://www.lxhausys.co.kr/popup/rn/download/downloadPopup.jsp?from=alwindow&amp;uu=/upload/alwindow/data/A80PTH_CONST.dwg</v>
      </c>
      <c r="AG8" s="2" t="str">
        <f>IF(R8="있음",관리자설명서!$B$15&amp;AL제품Data!$A8&amp;"_CONST.pdf","")</f>
        <v/>
      </c>
      <c r="AH8" s="2" t="str">
        <f>IF(S8="있음",관리자설명서!$B$15&amp;AL제품Data!$A8&amp;"_INTRO.pdf","")</f>
        <v/>
      </c>
      <c r="AI8" s="2" t="str">
        <f>IF(T8="있음",관리자설명서!$B$15&amp;AL제품Data!$A8&amp;"_INTRO(S).pdf","")</f>
        <v/>
      </c>
      <c r="AJ8" s="2" t="str">
        <f>IF(U8="있음",관리자설명서!$B$15&amp;AL제품Data!$A8&amp;"_REFLET.pdf","")</f>
        <v>http://www.lxhausys.co.kr/popup/rn/download/downloadPopup.jsp?from=alwindow&amp;uu=/upload/alwindow/data/A80PTH_REFLET.pdf</v>
      </c>
      <c r="AK8" s="2" t="str">
        <f>IF(V8="있음",관리자설명서!$B$15&amp;AL제품Data!$A8&amp;"_REF.pdf","")</f>
        <v/>
      </c>
      <c r="AL8" s="2" t="str">
        <f>IF(W8="있음",관리자설명서!$B$15&amp;AL제품Data!$A8&amp;"_SPEC.docx","")</f>
        <v>http://www.lxhausys.co.kr/popup/rn/download/downloadPopup.jsp?from=alwindow&amp;uu=/upload/alwindow/data/A80PTH_SPEC.docx</v>
      </c>
    </row>
    <row r="9" spans="1:49" ht="20.25" customHeight="1" outlineLevel="1">
      <c r="A9" s="42" t="s">
        <v>88</v>
      </c>
      <c r="B9" s="23" t="s">
        <v>12</v>
      </c>
      <c r="C9" s="23" t="s">
        <v>13</v>
      </c>
      <c r="D9" s="23" t="s">
        <v>16</v>
      </c>
      <c r="E9" s="23" t="s">
        <v>20</v>
      </c>
      <c r="F9" s="23" t="s">
        <v>22</v>
      </c>
      <c r="G9" s="23" t="s">
        <v>25</v>
      </c>
      <c r="H9" s="23" t="s">
        <v>26</v>
      </c>
      <c r="I9" s="23">
        <v>90</v>
      </c>
      <c r="J9" s="23" t="s">
        <v>36</v>
      </c>
      <c r="K9" s="23" t="s">
        <v>37</v>
      </c>
      <c r="L9" s="25"/>
      <c r="M9" s="2" t="s">
        <v>503</v>
      </c>
      <c r="N9" s="24"/>
      <c r="O9" s="24"/>
      <c r="P9" s="24"/>
      <c r="Q9" s="2" t="s">
        <v>45</v>
      </c>
      <c r="R9" s="24"/>
      <c r="S9" s="24"/>
      <c r="T9" s="24"/>
      <c r="U9" s="2" t="s">
        <v>677</v>
      </c>
      <c r="V9" s="24"/>
      <c r="W9" s="2" t="s">
        <v>392</v>
      </c>
      <c r="X9" s="2" t="s">
        <v>392</v>
      </c>
      <c r="Y9" s="24"/>
      <c r="AB9" s="2" t="str">
        <f>IF(M9="있음",관리자설명서!$B$15&amp;AL제품Data!$A9&amp;"_SEC.dwg","")</f>
        <v>http://www.lxhausys.co.kr/popup/rn/download/downloadPopup.jsp?from=alwindow&amp;uu=/upload/alwindow/data/A90PTT_SEC.dwg</v>
      </c>
      <c r="AC9" s="2" t="str">
        <f>IF(N9="있음",관리자설명서!$B$15&amp;AL제품Data!$A9&amp;"_SEC.pdf","")</f>
        <v/>
      </c>
      <c r="AD9" s="2" t="str">
        <f>IF(O9="있음",관리자설명서!$B$15&amp;AL제품Data!$A9&amp;"_ELEV.pdf","")</f>
        <v/>
      </c>
      <c r="AE9" s="2" t="str">
        <f>IF(P9="있음",관리자설명서!$B$15&amp;AL제품Data!$A9&amp;"_ELEV.pdf","")</f>
        <v/>
      </c>
      <c r="AF9" s="2" t="str">
        <f>IF(Q9="있음",관리자설명서!$B$15&amp;AL제품Data!$A9&amp;"_CONST.dwg","")</f>
        <v>http://www.lxhausys.co.kr/popup/rn/download/downloadPopup.jsp?from=alwindow&amp;uu=/upload/alwindow/data/A90PTT_CONST.dwg</v>
      </c>
      <c r="AG9" s="2" t="str">
        <f>IF(R9="있음",관리자설명서!$B$15&amp;AL제품Data!$A9&amp;"_CONST.pdf","")</f>
        <v/>
      </c>
      <c r="AH9" s="2" t="str">
        <f>IF(S9="있음",관리자설명서!$B$15&amp;AL제품Data!$A9&amp;"_INTRO.pdf","")</f>
        <v/>
      </c>
      <c r="AI9" s="2" t="str">
        <f>IF(T9="있음",관리자설명서!$B$15&amp;AL제품Data!$A9&amp;"_INTRO(S).pdf","")</f>
        <v/>
      </c>
      <c r="AJ9" s="2" t="str">
        <f>IF(U9="있음",관리자설명서!$B$15&amp;AL제품Data!$A9&amp;"_REFLET.pdf","")</f>
        <v>http://www.lxhausys.co.kr/popup/rn/download/downloadPopup.jsp?from=alwindow&amp;uu=/upload/alwindow/data/A90PTT_REFLET.pdf</v>
      </c>
      <c r="AK9" s="2" t="str">
        <f>IF(V9="있음",관리자설명서!$B$15&amp;AL제품Data!$A9&amp;"_REF.pdf","")</f>
        <v/>
      </c>
      <c r="AL9" s="2" t="str">
        <f>IF(W9="있음",관리자설명서!$B$15&amp;AL제품Data!$A9&amp;"_SPEC.docx","")</f>
        <v>http://www.lxhausys.co.kr/popup/rn/download/downloadPopup.jsp?from=alwindow&amp;uu=/upload/alwindow/data/A90PTT_SPEC.docx</v>
      </c>
    </row>
    <row r="10" spans="1:49" ht="20.25" customHeight="1" outlineLevel="1">
      <c r="A10" s="42" t="s">
        <v>90</v>
      </c>
      <c r="B10" s="23" t="s">
        <v>12</v>
      </c>
      <c r="C10" s="23" t="s">
        <v>13</v>
      </c>
      <c r="D10" s="23" t="s">
        <v>16</v>
      </c>
      <c r="E10" s="23" t="s">
        <v>20</v>
      </c>
      <c r="F10" s="23" t="s">
        <v>499</v>
      </c>
      <c r="G10" s="23" t="s">
        <v>32</v>
      </c>
      <c r="H10" s="23" t="s">
        <v>29</v>
      </c>
      <c r="I10" s="23">
        <v>100</v>
      </c>
      <c r="J10" s="23" t="s">
        <v>36</v>
      </c>
      <c r="K10" s="23" t="s">
        <v>37</v>
      </c>
      <c r="L10" s="25"/>
      <c r="M10" s="2" t="s">
        <v>503</v>
      </c>
      <c r="N10" s="24"/>
      <c r="O10" s="24"/>
      <c r="P10" s="24"/>
      <c r="Q10" s="2" t="s">
        <v>45</v>
      </c>
      <c r="R10" s="24"/>
      <c r="S10" s="24"/>
      <c r="T10" s="24"/>
      <c r="U10" s="2" t="s">
        <v>677</v>
      </c>
      <c r="V10" s="24"/>
      <c r="W10" s="2" t="s">
        <v>392</v>
      </c>
      <c r="X10" s="2" t="s">
        <v>392</v>
      </c>
      <c r="Y10" s="24"/>
      <c r="AB10" s="2" t="str">
        <f>IF(M10="있음",관리자설명서!$B$15&amp;AL제품Data!$A10&amp;"_SEC.dwg","")</f>
        <v>http://www.lxhausys.co.kr/popup/rn/download/downloadPopup.jsp?from=alwindow&amp;uu=/upload/alwindow/data/A100PTT_SEC.dwg</v>
      </c>
      <c r="AC10" s="2" t="str">
        <f>IF(N10="있음",관리자설명서!$B$15&amp;AL제품Data!$A10&amp;"_SEC.pdf","")</f>
        <v/>
      </c>
      <c r="AD10" s="2" t="str">
        <f>IF(O10="있음",관리자설명서!$B$15&amp;AL제품Data!$A10&amp;"_ELEV.pdf","")</f>
        <v/>
      </c>
      <c r="AE10" s="2" t="str">
        <f>IF(P10="있음",관리자설명서!$B$15&amp;AL제품Data!$A10&amp;"_ELEV.pdf","")</f>
        <v/>
      </c>
      <c r="AF10" s="2" t="str">
        <f>IF(Q10="있음",관리자설명서!$B$15&amp;AL제품Data!$A10&amp;"_CONST.dwg","")</f>
        <v>http://www.lxhausys.co.kr/popup/rn/download/downloadPopup.jsp?from=alwindow&amp;uu=/upload/alwindow/data/A100PTT_CONST.dwg</v>
      </c>
      <c r="AG10" s="2" t="str">
        <f>IF(R10="있음",관리자설명서!$B$15&amp;AL제품Data!$A10&amp;"_CONST.pdf","")</f>
        <v/>
      </c>
      <c r="AH10" s="2" t="str">
        <f>IF(S10="있음",관리자설명서!$B$15&amp;AL제품Data!$A10&amp;"_INTRO.pdf","")</f>
        <v/>
      </c>
      <c r="AI10" s="2" t="str">
        <f>IF(T10="있음",관리자설명서!$B$15&amp;AL제품Data!$A10&amp;"_INTRO(S).pdf","")</f>
        <v/>
      </c>
      <c r="AJ10" s="2" t="str">
        <f>IF(U10="있음",관리자설명서!$B$15&amp;AL제품Data!$A10&amp;"_REFLET.pdf","")</f>
        <v>http://www.lxhausys.co.kr/popup/rn/download/downloadPopup.jsp?from=alwindow&amp;uu=/upload/alwindow/data/A100PTT_REFLET.pdf</v>
      </c>
      <c r="AK10" s="2" t="str">
        <f>IF(V10="있음",관리자설명서!$B$15&amp;AL제품Data!$A10&amp;"_REF.pdf","")</f>
        <v/>
      </c>
      <c r="AL10" s="2" t="str">
        <f>IF(W10="있음",관리자설명서!$B$15&amp;AL제품Data!$A10&amp;"_SPEC.docx","")</f>
        <v>http://www.lxhausys.co.kr/popup/rn/download/downloadPopup.jsp?from=alwindow&amp;uu=/upload/alwindow/data/A100PTT_SPEC.docx</v>
      </c>
    </row>
    <row r="11" spans="1:49" ht="20.25" customHeight="1" outlineLevel="1">
      <c r="A11" s="42" t="s">
        <v>91</v>
      </c>
      <c r="B11" s="23" t="s">
        <v>12</v>
      </c>
      <c r="C11" s="23" t="s">
        <v>13</v>
      </c>
      <c r="D11" s="23" t="s">
        <v>19</v>
      </c>
      <c r="E11" s="23" t="s">
        <v>20</v>
      </c>
      <c r="F11" s="23" t="s">
        <v>499</v>
      </c>
      <c r="G11" s="23" t="s">
        <v>32</v>
      </c>
      <c r="H11" s="23" t="s">
        <v>33</v>
      </c>
      <c r="I11" s="23">
        <v>100</v>
      </c>
      <c r="J11" s="23" t="s">
        <v>36</v>
      </c>
      <c r="K11" s="23" t="s">
        <v>37</v>
      </c>
      <c r="L11" s="25"/>
      <c r="M11" s="2" t="s">
        <v>503</v>
      </c>
      <c r="N11" s="24"/>
      <c r="O11" s="24"/>
      <c r="P11" s="24"/>
      <c r="Q11" s="2" t="s">
        <v>45</v>
      </c>
      <c r="R11" s="24"/>
      <c r="S11" s="24"/>
      <c r="T11" s="24"/>
      <c r="U11" s="2" t="s">
        <v>677</v>
      </c>
      <c r="V11" s="24"/>
      <c r="W11" s="2" t="s">
        <v>392</v>
      </c>
      <c r="X11" s="2" t="s">
        <v>392</v>
      </c>
      <c r="Y11" s="24"/>
      <c r="AB11" s="2" t="str">
        <f>IF(M11="있음",관리자설명서!$B$15&amp;AL제품Data!$A11&amp;"_SEC.dwg","")</f>
        <v>http://www.lxhausys.co.kr/popup/rn/download/downloadPopup.jsp?from=alwindow&amp;uu=/upload/alwindow/data/A100PDR_SEC.dwg</v>
      </c>
      <c r="AC11" s="2" t="str">
        <f>IF(N11="있음",관리자설명서!$B$15&amp;AL제품Data!$A11&amp;"_SEC.pdf","")</f>
        <v/>
      </c>
      <c r="AD11" s="2" t="str">
        <f>IF(O11="있음",관리자설명서!$B$15&amp;AL제품Data!$A11&amp;"_ELEV.pdf","")</f>
        <v/>
      </c>
      <c r="AE11" s="2" t="str">
        <f>IF(P11="있음",관리자설명서!$B$15&amp;AL제품Data!$A11&amp;"_ELEV.pdf","")</f>
        <v/>
      </c>
      <c r="AF11" s="2" t="str">
        <f>IF(Q11="있음",관리자설명서!$B$15&amp;AL제품Data!$A11&amp;"_CONST.dwg","")</f>
        <v>http://www.lxhausys.co.kr/popup/rn/download/downloadPopup.jsp?from=alwindow&amp;uu=/upload/alwindow/data/A100PDR_CONST.dwg</v>
      </c>
      <c r="AG11" s="2" t="str">
        <f>IF(R11="있음",관리자설명서!$B$15&amp;AL제품Data!$A11&amp;"_CONST.pdf","")</f>
        <v/>
      </c>
      <c r="AH11" s="2" t="str">
        <f>IF(S11="있음",관리자설명서!$B$15&amp;AL제품Data!$A11&amp;"_INTRO.pdf","")</f>
        <v/>
      </c>
      <c r="AI11" s="2" t="str">
        <f>IF(T11="있음",관리자설명서!$B$15&amp;AL제품Data!$A11&amp;"_INTRO(S).pdf","")</f>
        <v/>
      </c>
      <c r="AJ11" s="2" t="str">
        <f>IF(U11="있음",관리자설명서!$B$15&amp;AL제품Data!$A11&amp;"_REFLET.pdf","")</f>
        <v>http://www.lxhausys.co.kr/popup/rn/download/downloadPopup.jsp?from=alwindow&amp;uu=/upload/alwindow/data/A100PDR_REFLET.pdf</v>
      </c>
      <c r="AK11" s="2" t="str">
        <f>IF(V11="있음",관리자설명서!$B$15&amp;AL제품Data!$A11&amp;"_REF.pdf","")</f>
        <v/>
      </c>
      <c r="AL11" s="2" t="str">
        <f>IF(W11="있음",관리자설명서!$B$15&amp;AL제품Data!$A11&amp;"_SPEC.docx","")</f>
        <v>http://www.lxhausys.co.kr/popup/rn/download/downloadPopup.jsp?from=alwindow&amp;uu=/upload/alwindow/data/A100PDR_SPEC.docx</v>
      </c>
    </row>
    <row r="12" spans="1:49" ht="20.25" customHeight="1" outlineLevel="1">
      <c r="A12" s="42" t="s">
        <v>92</v>
      </c>
      <c r="B12" s="23" t="s">
        <v>12</v>
      </c>
      <c r="C12" s="23" t="s">
        <v>13</v>
      </c>
      <c r="D12" s="23" t="s">
        <v>14</v>
      </c>
      <c r="E12" s="23" t="s">
        <v>20</v>
      </c>
      <c r="F12" s="25"/>
      <c r="G12" s="25"/>
      <c r="H12" s="23" t="s">
        <v>34</v>
      </c>
      <c r="I12" s="23">
        <v>150</v>
      </c>
      <c r="J12" s="23" t="s">
        <v>36</v>
      </c>
      <c r="K12" s="23" t="s">
        <v>37</v>
      </c>
      <c r="L12" s="25"/>
      <c r="M12" s="2" t="s">
        <v>503</v>
      </c>
      <c r="N12" s="24"/>
      <c r="O12" s="24"/>
      <c r="P12" s="24"/>
      <c r="Q12" s="2" t="s">
        <v>45</v>
      </c>
      <c r="R12" s="24"/>
      <c r="S12" s="24"/>
      <c r="T12" s="24"/>
      <c r="U12" s="2" t="s">
        <v>677</v>
      </c>
      <c r="V12" s="24"/>
      <c r="W12" s="2" t="s">
        <v>392</v>
      </c>
      <c r="X12" s="2" t="s">
        <v>392</v>
      </c>
      <c r="Y12" s="24"/>
      <c r="AB12" s="2" t="str">
        <f>IF(M12="있음",관리자설명서!$B$15&amp;AL제품Data!$A12&amp;"_SEC.dwg","")</f>
        <v>http://www.lxhausys.co.kr/popup/rn/download/downloadPopup.jsp?from=alwindow&amp;uu=/upload/alwindow/data/A150PLS_SEC.dwg</v>
      </c>
      <c r="AC12" s="2" t="str">
        <f>IF(N12="있음",관리자설명서!$B$15&amp;AL제품Data!$A12&amp;"_SEC.pdf","")</f>
        <v/>
      </c>
      <c r="AD12" s="2" t="str">
        <f>IF(O12="있음",관리자설명서!$B$15&amp;AL제품Data!$A12&amp;"_ELEV.pdf","")</f>
        <v/>
      </c>
      <c r="AE12" s="2" t="str">
        <f>IF(P12="있음",관리자설명서!$B$15&amp;AL제품Data!$A12&amp;"_ELEV.pdf","")</f>
        <v/>
      </c>
      <c r="AF12" s="2" t="str">
        <f>IF(Q12="있음",관리자설명서!$B$15&amp;AL제품Data!$A12&amp;"_CONST.dwg","")</f>
        <v>http://www.lxhausys.co.kr/popup/rn/download/downloadPopup.jsp?from=alwindow&amp;uu=/upload/alwindow/data/A150PLS_CONST.dwg</v>
      </c>
      <c r="AG12" s="2" t="str">
        <f>IF(R12="있음",관리자설명서!$B$15&amp;AL제품Data!$A12&amp;"_CONST.pdf","")</f>
        <v/>
      </c>
      <c r="AH12" s="2" t="str">
        <f>IF(S12="있음",관리자설명서!$B$15&amp;AL제품Data!$A12&amp;"_INTRO.pdf","")</f>
        <v/>
      </c>
      <c r="AI12" s="2" t="str">
        <f>IF(T12="있음",관리자설명서!$B$15&amp;AL제품Data!$A12&amp;"_INTRO(S).pdf","")</f>
        <v/>
      </c>
      <c r="AJ12" s="2" t="str">
        <f>IF(U12="있음",관리자설명서!$B$15&amp;AL제품Data!$A12&amp;"_REFLET.pdf","")</f>
        <v>http://www.lxhausys.co.kr/popup/rn/download/downloadPopup.jsp?from=alwindow&amp;uu=/upload/alwindow/data/A150PLS_REFLET.pdf</v>
      </c>
      <c r="AK12" s="2" t="str">
        <f>IF(V12="있음",관리자설명서!$B$15&amp;AL제품Data!$A12&amp;"_REF.pdf","")</f>
        <v/>
      </c>
      <c r="AL12" s="2" t="str">
        <f>IF(W12="있음",관리자설명서!$B$15&amp;AL제품Data!$A12&amp;"_SPEC.docx","")</f>
        <v>http://www.lxhausys.co.kr/popup/rn/download/downloadPopup.jsp?from=alwindow&amp;uu=/upload/alwindow/data/A150PLS_SPEC.docx</v>
      </c>
    </row>
    <row r="13" spans="1:49" ht="20.25" customHeight="1" outlineLevel="1">
      <c r="A13" s="42" t="s">
        <v>94</v>
      </c>
      <c r="B13" s="23" t="s">
        <v>12</v>
      </c>
      <c r="C13" s="23" t="s">
        <v>13</v>
      </c>
      <c r="D13" s="23" t="s">
        <v>14</v>
      </c>
      <c r="E13" s="23" t="s">
        <v>20</v>
      </c>
      <c r="F13" s="23" t="s">
        <v>572</v>
      </c>
      <c r="G13" s="23" t="s">
        <v>573</v>
      </c>
      <c r="H13" s="23" t="s">
        <v>35</v>
      </c>
      <c r="I13" s="23">
        <v>200</v>
      </c>
      <c r="J13" s="23" t="s">
        <v>36</v>
      </c>
      <c r="K13" s="23" t="s">
        <v>37</v>
      </c>
      <c r="L13" s="25"/>
      <c r="M13" s="2" t="s">
        <v>503</v>
      </c>
      <c r="N13" s="24"/>
      <c r="O13" s="24"/>
      <c r="P13" s="24"/>
      <c r="Q13" s="2" t="s">
        <v>45</v>
      </c>
      <c r="R13" s="24"/>
      <c r="S13" s="24"/>
      <c r="T13" s="24"/>
      <c r="U13" s="2" t="s">
        <v>677</v>
      </c>
      <c r="V13" s="24"/>
      <c r="W13" s="2" t="s">
        <v>392</v>
      </c>
      <c r="X13" s="2" t="s">
        <v>392</v>
      </c>
      <c r="Y13" s="24"/>
      <c r="AB13" s="2" t="str">
        <f>IF(M13="있음",관리자설명서!$B$15&amp;AL제품Data!$A13&amp;"_SEC.dwg","")</f>
        <v>http://www.lxhausys.co.kr/popup/rn/download/downloadPopup.jsp?from=alwindow&amp;uu=/upload/alwindow/data/A200PLS_SEC.dwg</v>
      </c>
      <c r="AC13" s="2" t="str">
        <f>IF(N13="있음",관리자설명서!$B$15&amp;AL제품Data!$A13&amp;"_SEC.pdf","")</f>
        <v/>
      </c>
      <c r="AD13" s="2" t="str">
        <f>IF(O13="있음",관리자설명서!$B$15&amp;AL제품Data!$A13&amp;"_ELEV.pdf","")</f>
        <v/>
      </c>
      <c r="AE13" s="2" t="str">
        <f>IF(P13="있음",관리자설명서!$B$15&amp;AL제품Data!$A13&amp;"_ELEV.pdf","")</f>
        <v/>
      </c>
      <c r="AF13" s="2" t="str">
        <f>IF(Q13="있음",관리자설명서!$B$15&amp;AL제품Data!$A13&amp;"_CONST.dwg","")</f>
        <v>http://www.lxhausys.co.kr/popup/rn/download/downloadPopup.jsp?from=alwindow&amp;uu=/upload/alwindow/data/A200PLS_CONST.dwg</v>
      </c>
      <c r="AG13" s="2" t="str">
        <f>IF(R13="있음",관리자설명서!$B$15&amp;AL제품Data!$A13&amp;"_CONST.pdf","")</f>
        <v/>
      </c>
      <c r="AH13" s="2" t="str">
        <f>IF(S13="있음",관리자설명서!$B$15&amp;AL제품Data!$A13&amp;"_INTRO.pdf","")</f>
        <v/>
      </c>
      <c r="AI13" s="2" t="str">
        <f>IF(T13="있음",관리자설명서!$B$15&amp;AL제품Data!$A13&amp;"_INTRO(S).pdf","")</f>
        <v/>
      </c>
      <c r="AJ13" s="2" t="str">
        <f>IF(U13="있음",관리자설명서!$B$15&amp;AL제품Data!$A13&amp;"_REFLET.pdf","")</f>
        <v>http://www.lxhausys.co.kr/popup/rn/download/downloadPopup.jsp?from=alwindow&amp;uu=/upload/alwindow/data/A200PLS_REFLET.pdf</v>
      </c>
      <c r="AK13" s="2" t="str">
        <f>IF(V13="있음",관리자설명서!$B$15&amp;AL제품Data!$A13&amp;"_REF.pdf","")</f>
        <v/>
      </c>
      <c r="AL13" s="2" t="str">
        <f>IF(W13="있음",관리자설명서!$B$15&amp;AL제품Data!$A13&amp;"_SPEC.docx","")</f>
        <v>http://www.lxhausys.co.kr/popup/rn/download/downloadPopup.jsp?from=alwindow&amp;uu=/upload/alwindow/data/A200PLS_SPEC.docx</v>
      </c>
    </row>
    <row r="14" spans="1:49" ht="20.25" customHeight="1" outlineLevel="1">
      <c r="A14" s="42" t="s">
        <v>96</v>
      </c>
      <c r="B14" s="23" t="s">
        <v>12</v>
      </c>
      <c r="C14" s="23" t="s">
        <v>13</v>
      </c>
      <c r="D14" s="23" t="s">
        <v>14</v>
      </c>
      <c r="E14" s="23" t="s">
        <v>20</v>
      </c>
      <c r="F14" s="23" t="s">
        <v>499</v>
      </c>
      <c r="G14" s="23" t="s">
        <v>32</v>
      </c>
      <c r="H14" s="23" t="s">
        <v>35</v>
      </c>
      <c r="I14" s="23">
        <v>245</v>
      </c>
      <c r="J14" s="23" t="s">
        <v>36</v>
      </c>
      <c r="K14" s="23" t="s">
        <v>37</v>
      </c>
      <c r="L14" s="25"/>
      <c r="M14" s="2" t="s">
        <v>503</v>
      </c>
      <c r="N14" s="24"/>
      <c r="O14" s="24"/>
      <c r="P14" s="24"/>
      <c r="Q14" s="2" t="s">
        <v>45</v>
      </c>
      <c r="R14" s="24"/>
      <c r="S14" s="24"/>
      <c r="T14" s="24"/>
      <c r="U14" s="2" t="s">
        <v>677</v>
      </c>
      <c r="V14" s="24"/>
      <c r="W14" s="2" t="s">
        <v>392</v>
      </c>
      <c r="X14" s="2" t="s">
        <v>392</v>
      </c>
      <c r="Y14" s="24"/>
      <c r="AB14" s="2" t="str">
        <f>IF(M14="있음",관리자설명서!$B$15&amp;AL제품Data!$A14&amp;"_SEC.dwg","")</f>
        <v>http://www.lxhausys.co.kr/popup/rn/download/downloadPopup.jsp?from=alwindow&amp;uu=/upload/alwindow/data/A245PLS_SEC.dwg</v>
      </c>
      <c r="AC14" s="2" t="str">
        <f>IF(N14="있음",관리자설명서!$B$15&amp;AL제품Data!$A14&amp;"_SEC.pdf","")</f>
        <v/>
      </c>
      <c r="AD14" s="2" t="str">
        <f>IF(O14="있음",관리자설명서!$B$15&amp;AL제품Data!$A14&amp;"_ELEV.pdf","")</f>
        <v/>
      </c>
      <c r="AE14" s="2" t="str">
        <f>IF(P14="있음",관리자설명서!$B$15&amp;AL제품Data!$A14&amp;"_ELEV.pdf","")</f>
        <v/>
      </c>
      <c r="AF14" s="2" t="str">
        <f>IF(Q14="있음",관리자설명서!$B$15&amp;AL제품Data!$A14&amp;"_CONST.dwg","")</f>
        <v>http://www.lxhausys.co.kr/popup/rn/download/downloadPopup.jsp?from=alwindow&amp;uu=/upload/alwindow/data/A245PLS_CONST.dwg</v>
      </c>
      <c r="AG14" s="2" t="str">
        <f>IF(R14="있음",관리자설명서!$B$15&amp;AL제품Data!$A14&amp;"_CONST.pdf","")</f>
        <v/>
      </c>
      <c r="AH14" s="2" t="str">
        <f>IF(S14="있음",관리자설명서!$B$15&amp;AL제품Data!$A14&amp;"_INTRO.pdf","")</f>
        <v/>
      </c>
      <c r="AI14" s="2" t="str">
        <f>IF(T14="있음",관리자설명서!$B$15&amp;AL제품Data!$A14&amp;"_INTRO(S).pdf","")</f>
        <v/>
      </c>
      <c r="AJ14" s="2" t="str">
        <f>IF(U14="있음",관리자설명서!$B$15&amp;AL제품Data!$A14&amp;"_REFLET.pdf","")</f>
        <v>http://www.lxhausys.co.kr/popup/rn/download/downloadPopup.jsp?from=alwindow&amp;uu=/upload/alwindow/data/A245PLS_REFLET.pdf</v>
      </c>
      <c r="AK14" s="2" t="str">
        <f>IF(V14="있음",관리자설명서!$B$15&amp;AL제품Data!$A14&amp;"_REF.pdf","")</f>
        <v/>
      </c>
      <c r="AL14" s="2" t="str">
        <f>IF(W14="있음",관리자설명서!$B$15&amp;AL제품Data!$A14&amp;"_SPEC.docx","")</f>
        <v>http://www.lxhausys.co.kr/popup/rn/download/downloadPopup.jsp?from=alwindow&amp;uu=/upload/alwindow/data/A245PLS_SPEC.docx</v>
      </c>
    </row>
    <row r="15" spans="1:49" s="39" customFormat="1" ht="20.25" customHeight="1" outlineLevel="1">
      <c r="A15" s="42" t="s">
        <v>98</v>
      </c>
      <c r="B15" s="42" t="s">
        <v>12</v>
      </c>
      <c r="C15" s="42" t="s">
        <v>13</v>
      </c>
      <c r="D15" s="42" t="s">
        <v>15</v>
      </c>
      <c r="E15" s="42" t="s">
        <v>20</v>
      </c>
      <c r="F15" s="42" t="s">
        <v>23</v>
      </c>
      <c r="G15" s="42" t="s">
        <v>24</v>
      </c>
      <c r="H15" s="42" t="s">
        <v>34</v>
      </c>
      <c r="I15" s="42">
        <v>210</v>
      </c>
      <c r="J15" s="42" t="s">
        <v>36</v>
      </c>
      <c r="K15" s="42" t="s">
        <v>37</v>
      </c>
      <c r="L15" s="46"/>
      <c r="M15" s="39" t="s">
        <v>503</v>
      </c>
      <c r="N15" s="45"/>
      <c r="O15" s="45"/>
      <c r="P15" s="45"/>
      <c r="Q15" s="39" t="s">
        <v>45</v>
      </c>
      <c r="R15" s="45"/>
      <c r="S15" s="45"/>
      <c r="T15" s="45"/>
      <c r="U15" s="39" t="s">
        <v>677</v>
      </c>
      <c r="V15" s="45"/>
      <c r="W15" s="39" t="s">
        <v>392</v>
      </c>
      <c r="X15" s="39" t="s">
        <v>392</v>
      </c>
      <c r="Y15" s="45"/>
      <c r="AB15" s="2" t="str">
        <f>IF(M15="있음",관리자설명서!$B$15&amp;AL제품Data!$A15&amp;"_SEC.dwg","")</f>
        <v>http://www.lxhausys.co.kr/popup/rn/download/downloadPopup.jsp?from=alwindow&amp;uu=/upload/alwindow/data/A210PPS_SEC.dwg</v>
      </c>
      <c r="AC15" s="2" t="str">
        <f>IF(N15="있음",관리자설명서!$B$15&amp;AL제품Data!$A15&amp;"_SEC.pdf","")</f>
        <v/>
      </c>
      <c r="AD15" s="2" t="str">
        <f>IF(O15="있음",관리자설명서!$B$15&amp;AL제품Data!$A15&amp;"_ELEV.pdf","")</f>
        <v/>
      </c>
      <c r="AE15" s="2" t="str">
        <f>IF(P15="있음",관리자설명서!$B$15&amp;AL제품Data!$A15&amp;"_ELEV.pdf","")</f>
        <v/>
      </c>
      <c r="AF15" s="2" t="str">
        <f>IF(Q15="있음",관리자설명서!$B$15&amp;AL제품Data!$A15&amp;"_CONST.dwg","")</f>
        <v>http://www.lxhausys.co.kr/popup/rn/download/downloadPopup.jsp?from=alwindow&amp;uu=/upload/alwindow/data/A210PPS_CONST.dwg</v>
      </c>
      <c r="AG15" s="2" t="str">
        <f>IF(R15="있음",관리자설명서!$B$15&amp;AL제품Data!$A15&amp;"_CONST.pdf","")</f>
        <v/>
      </c>
      <c r="AH15" s="2" t="str">
        <f>IF(S15="있음",관리자설명서!$B$15&amp;AL제품Data!$A15&amp;"_INTRO.pdf","")</f>
        <v/>
      </c>
      <c r="AI15" s="2" t="str">
        <f>IF(T15="있음",관리자설명서!$B$15&amp;AL제품Data!$A15&amp;"_INTRO(S).pdf","")</f>
        <v/>
      </c>
      <c r="AJ15" s="2" t="str">
        <f>IF(U15="있음",관리자설명서!$B$15&amp;AL제품Data!$A15&amp;"_REFLET.pdf","")</f>
        <v>http://www.lxhausys.co.kr/popup/rn/download/downloadPopup.jsp?from=alwindow&amp;uu=/upload/alwindow/data/A210PPS_REFLET.pdf</v>
      </c>
      <c r="AK15" s="2" t="str">
        <f>IF(V15="있음",관리자설명서!$B$15&amp;AL제품Data!$A15&amp;"_REF.pdf","")</f>
        <v/>
      </c>
      <c r="AL15" s="2" t="str">
        <f>IF(W15="있음",관리자설명서!$B$15&amp;AL제품Data!$A15&amp;"_SPEC.docx","")</f>
        <v>http://www.lxhausys.co.kr/popup/rn/download/downloadPopup.jsp?from=alwindow&amp;uu=/upload/alwindow/data/A210PPS_SPEC.docx</v>
      </c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1:49" ht="20.25" customHeight="1" outlineLevel="1">
      <c r="A16" s="43" t="s">
        <v>415</v>
      </c>
      <c r="B16" s="23" t="s">
        <v>491</v>
      </c>
      <c r="C16" s="23" t="s">
        <v>680</v>
      </c>
      <c r="D16" s="23" t="s">
        <v>14</v>
      </c>
      <c r="E16" s="23" t="s">
        <v>20</v>
      </c>
      <c r="F16" s="25" t="s">
        <v>166</v>
      </c>
      <c r="G16" s="25" t="s">
        <v>166</v>
      </c>
      <c r="H16" s="23" t="s">
        <v>593</v>
      </c>
      <c r="I16" s="23">
        <v>130</v>
      </c>
      <c r="J16" s="23" t="s">
        <v>594</v>
      </c>
      <c r="K16" s="23" t="s">
        <v>595</v>
      </c>
      <c r="L16" s="25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" t="s">
        <v>500</v>
      </c>
      <c r="Y16" s="24"/>
      <c r="AB16" s="2" t="str">
        <f>IF(M16="있음",관리자설명서!$B$15&amp;AL제품Data!$A16&amp;"_SEC.dwg","")</f>
        <v/>
      </c>
      <c r="AC16" s="2" t="str">
        <f>IF(N16="있음",관리자설명서!$B$15&amp;AL제품Data!$A16&amp;"_SEC.pdf","")</f>
        <v/>
      </c>
      <c r="AD16" s="2" t="str">
        <f>IF(O16="있음",관리자설명서!$B$15&amp;AL제품Data!$A16&amp;"_ELEV.pdf","")</f>
        <v/>
      </c>
      <c r="AE16" s="2" t="str">
        <f>IF(P16="있음",관리자설명서!$B$15&amp;AL제품Data!$A16&amp;"_ELEV.pdf","")</f>
        <v/>
      </c>
      <c r="AF16" s="2" t="str">
        <f>IF(Q16="있음",관리자설명서!$B$15&amp;AL제품Data!$A16&amp;"_CONST.dwg","")</f>
        <v/>
      </c>
      <c r="AG16" s="2" t="str">
        <f>IF(R16="있음",관리자설명서!$B$15&amp;AL제품Data!$A16&amp;"_CONST.pdf","")</f>
        <v/>
      </c>
      <c r="AH16" s="2" t="str">
        <f>IF(S16="있음",관리자설명서!$B$15&amp;AL제품Data!$A16&amp;"_INTRO.pdf","")</f>
        <v/>
      </c>
      <c r="AI16" s="2" t="str">
        <f>IF(T16="있음",관리자설명서!$B$15&amp;AL제품Data!$A16&amp;"_INTRO(S).pdf","")</f>
        <v/>
      </c>
      <c r="AJ16" s="2" t="str">
        <f>IF(U16="있음",관리자설명서!$B$15&amp;AL제품Data!$A16&amp;"_REFLET.pdf","")</f>
        <v/>
      </c>
      <c r="AK16" s="2" t="str">
        <f>IF(V16="있음",관리자설명서!$B$15&amp;AL제품Data!$A16&amp;"_REF.pdf","")</f>
        <v/>
      </c>
      <c r="AL16" s="2" t="str">
        <f>IF(W16="있음",관리자설명서!$B$15&amp;AL제품Data!$A16&amp;"_SPEC.docx","")</f>
        <v/>
      </c>
    </row>
    <row r="17" spans="1:38" ht="20.25" customHeight="1" outlineLevel="1">
      <c r="A17" s="43" t="s">
        <v>182</v>
      </c>
      <c r="B17" s="2" t="s">
        <v>490</v>
      </c>
      <c r="C17" s="2" t="s">
        <v>501</v>
      </c>
      <c r="D17" s="23" t="s">
        <v>588</v>
      </c>
      <c r="E17" s="23" t="s">
        <v>20</v>
      </c>
      <c r="F17" s="23" t="s">
        <v>596</v>
      </c>
      <c r="G17" s="23" t="s">
        <v>597</v>
      </c>
      <c r="H17" s="23" t="s">
        <v>597</v>
      </c>
      <c r="I17" s="23">
        <v>68</v>
      </c>
      <c r="J17" s="23" t="s">
        <v>594</v>
      </c>
      <c r="K17" s="23" t="s">
        <v>595</v>
      </c>
      <c r="L17" s="24"/>
      <c r="M17" s="24"/>
      <c r="N17" s="24"/>
      <c r="O17" s="24"/>
      <c r="P17" s="24"/>
      <c r="Q17" s="24"/>
      <c r="R17" s="24"/>
      <c r="S17" s="24"/>
      <c r="T17" s="24"/>
      <c r="U17" s="2" t="s">
        <v>677</v>
      </c>
      <c r="V17" s="24"/>
      <c r="W17" s="24"/>
      <c r="X17" s="2" t="s">
        <v>500</v>
      </c>
      <c r="Y17" s="24"/>
      <c r="AB17" s="2" t="str">
        <f>IF(M17="있음",관리자설명서!$B$15&amp;AL제품Data!$A17&amp;"_SEC.dwg","")</f>
        <v/>
      </c>
      <c r="AC17" s="2" t="str">
        <f>IF(N17="있음",관리자설명서!$B$15&amp;AL제품Data!$A17&amp;"_SEC.pdf","")</f>
        <v/>
      </c>
      <c r="AD17" s="2" t="str">
        <f>IF(O17="있음",관리자설명서!$B$15&amp;AL제품Data!$A17&amp;"_ELEV.pdf","")</f>
        <v/>
      </c>
      <c r="AE17" s="2" t="str">
        <f>IF(P17="있음",관리자설명서!$B$15&amp;AL제품Data!$A17&amp;"_ELEV.pdf","")</f>
        <v/>
      </c>
      <c r="AF17" s="2" t="str">
        <f>IF(Q17="있음",관리자설명서!$B$15&amp;AL제품Data!$A17&amp;"_CONST.dwg","")</f>
        <v/>
      </c>
      <c r="AG17" s="2" t="str">
        <f>IF(R17="있음",관리자설명서!$B$15&amp;AL제품Data!$A17&amp;"_CONST.pdf","")</f>
        <v/>
      </c>
      <c r="AH17" s="2" t="str">
        <f>IF(S17="있음",관리자설명서!$B$15&amp;AL제품Data!$A17&amp;"_INTRO.pdf","")</f>
        <v/>
      </c>
      <c r="AI17" s="2" t="str">
        <f>IF(T17="있음",관리자설명서!$B$15&amp;AL제품Data!$A17&amp;"_INTRO(S).pdf","")</f>
        <v/>
      </c>
      <c r="AJ17" s="2" t="str">
        <f>IF(U17="있음",관리자설명서!$B$15&amp;AL제품Data!$A17&amp;"_REFLET.pdf","")</f>
        <v>http://www.lxhausys.co.kr/popup/rn/download/downloadPopup.jsp?from=alwindow&amp;uu=/upload/alwindow/data/A68PFD_REFLET.pdf</v>
      </c>
      <c r="AK17" s="2" t="str">
        <f>IF(V17="있음",관리자설명서!$B$15&amp;AL제품Data!$A17&amp;"_REF.pdf","")</f>
        <v/>
      </c>
      <c r="AL17" s="2" t="str">
        <f>IF(W17="있음",관리자설명서!$B$15&amp;AL제품Data!$A17&amp;"_SPEC.docx","")</f>
        <v/>
      </c>
    </row>
    <row r="18" spans="1:38" ht="20.25" customHeight="1" outlineLevel="1">
      <c r="A18" s="43" t="s">
        <v>270</v>
      </c>
      <c r="B18" s="2" t="s">
        <v>490</v>
      </c>
      <c r="C18" s="2" t="s">
        <v>501</v>
      </c>
      <c r="D18" s="23" t="s">
        <v>589</v>
      </c>
      <c r="E18" s="23" t="s">
        <v>20</v>
      </c>
      <c r="F18" s="23" t="s">
        <v>598</v>
      </c>
      <c r="G18" s="23" t="s">
        <v>599</v>
      </c>
      <c r="H18" s="23" t="s">
        <v>600</v>
      </c>
      <c r="I18" s="23">
        <v>90</v>
      </c>
      <c r="J18" s="23" t="s">
        <v>414</v>
      </c>
      <c r="K18" s="23" t="s">
        <v>601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" t="s">
        <v>392</v>
      </c>
      <c r="X18" s="2" t="s">
        <v>500</v>
      </c>
      <c r="Y18" s="24"/>
      <c r="AB18" s="2" t="str">
        <f>IF(M18="있음",관리자설명서!$B$15&amp;AL제품Data!$A18&amp;"_SEC.dwg","")</f>
        <v/>
      </c>
      <c r="AC18" s="2" t="str">
        <f>IF(N18="있음",관리자설명서!$B$15&amp;AL제품Data!$A18&amp;"_SEC.pdf","")</f>
        <v/>
      </c>
      <c r="AD18" s="2" t="str">
        <f>IF(O18="있음",관리자설명서!$B$15&amp;AL제품Data!$A18&amp;"_ELEV.pdf","")</f>
        <v/>
      </c>
      <c r="AE18" s="2" t="str">
        <f>IF(P18="있음",관리자설명서!$B$15&amp;AL제품Data!$A18&amp;"_ELEV.pdf","")</f>
        <v/>
      </c>
      <c r="AF18" s="2" t="str">
        <f>IF(Q18="있음",관리자설명서!$B$15&amp;AL제품Data!$A18&amp;"_CONST.dwg","")</f>
        <v/>
      </c>
      <c r="AG18" s="2" t="str">
        <f>IF(R18="있음",관리자설명서!$B$15&amp;AL제품Data!$A18&amp;"_CONST.pdf","")</f>
        <v/>
      </c>
      <c r="AH18" s="2" t="str">
        <f>IF(S18="있음",관리자설명서!$B$15&amp;AL제품Data!$A18&amp;"_INTRO.pdf","")</f>
        <v/>
      </c>
      <c r="AI18" s="2" t="str">
        <f>IF(T18="있음",관리자설명서!$B$15&amp;AL제품Data!$A18&amp;"_INTRO(S).pdf","")</f>
        <v/>
      </c>
      <c r="AJ18" s="2" t="str">
        <f>IF(U18="있음",관리자설명서!$B$15&amp;AL제품Data!$A18&amp;"_REFLET.pdf","")</f>
        <v/>
      </c>
      <c r="AK18" s="2" t="str">
        <f>IF(V18="있음",관리자설명서!$B$15&amp;AL제품Data!$A18&amp;"_REF.pdf","")</f>
        <v/>
      </c>
      <c r="AL18" s="2" t="str">
        <f>IF(W18="있음",관리자설명서!$B$15&amp;AL제품Data!$A18&amp;"_SPEC.docx","")</f>
        <v>http://www.lxhausys.co.kr/popup/rn/download/downloadPopup.jsp?from=alwindow&amp;uu=/upload/alwindow/data/A90PTHSH_SPEC.docx</v>
      </c>
    </row>
    <row r="19" spans="1:38" ht="20.25" customHeight="1" outlineLevel="1">
      <c r="A19" s="43" t="s">
        <v>280</v>
      </c>
      <c r="B19" s="2" t="s">
        <v>491</v>
      </c>
      <c r="C19" s="2" t="s">
        <v>501</v>
      </c>
      <c r="D19" s="23" t="s">
        <v>590</v>
      </c>
      <c r="E19" s="23" t="s">
        <v>20</v>
      </c>
      <c r="F19" s="23" t="s">
        <v>602</v>
      </c>
      <c r="G19" s="23" t="s">
        <v>602</v>
      </c>
      <c r="H19" s="23" t="s">
        <v>603</v>
      </c>
      <c r="I19" s="23">
        <v>130</v>
      </c>
      <c r="J19" s="23" t="s">
        <v>414</v>
      </c>
      <c r="K19" s="23" t="s">
        <v>601</v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" t="s">
        <v>500</v>
      </c>
      <c r="Y19" s="24"/>
      <c r="AB19" s="2" t="str">
        <f>IF(M19="있음",관리자설명서!$B$15&amp;AL제품Data!$A19&amp;"_SEC.dwg","")</f>
        <v/>
      </c>
      <c r="AC19" s="2" t="str">
        <f>IF(N19="있음",관리자설명서!$B$15&amp;AL제품Data!$A19&amp;"_SEC.pdf","")</f>
        <v/>
      </c>
      <c r="AD19" s="2" t="str">
        <f>IF(O19="있음",관리자설명서!$B$15&amp;AL제품Data!$A19&amp;"_ELEV.pdf","")</f>
        <v/>
      </c>
      <c r="AE19" s="2" t="str">
        <f>IF(P19="있음",관리자설명서!$B$15&amp;AL제품Data!$A19&amp;"_ELEV.pdf","")</f>
        <v/>
      </c>
      <c r="AF19" s="2" t="str">
        <f>IF(Q19="있음",관리자설명서!$B$15&amp;AL제품Data!$A19&amp;"_CONST.dwg","")</f>
        <v/>
      </c>
      <c r="AG19" s="2" t="str">
        <f>IF(R19="있음",관리자설명서!$B$15&amp;AL제품Data!$A19&amp;"_CONST.pdf","")</f>
        <v/>
      </c>
      <c r="AH19" s="2" t="str">
        <f>IF(S19="있음",관리자설명서!$B$15&amp;AL제품Data!$A19&amp;"_INTRO.pdf","")</f>
        <v/>
      </c>
      <c r="AI19" s="2" t="str">
        <f>IF(T19="있음",관리자설명서!$B$15&amp;AL제품Data!$A19&amp;"_INTRO(S).pdf","")</f>
        <v/>
      </c>
      <c r="AJ19" s="2" t="str">
        <f>IF(U19="있음",관리자설명서!$B$15&amp;AL제품Data!$A19&amp;"_REFLET.pdf","")</f>
        <v/>
      </c>
      <c r="AK19" s="2" t="str">
        <f>IF(V19="있음",관리자설명서!$B$15&amp;AL제품Data!$A19&amp;"_REF.pdf","")</f>
        <v/>
      </c>
      <c r="AL19" s="2" t="str">
        <f>IF(W19="있음",관리자설명서!$B$15&amp;AL제품Data!$A19&amp;"_SPEC.docx","")</f>
        <v/>
      </c>
    </row>
    <row r="20" spans="1:38" ht="20.25" customHeight="1" outlineLevel="1">
      <c r="A20" s="43" t="s">
        <v>276</v>
      </c>
      <c r="B20" s="2" t="s">
        <v>492</v>
      </c>
      <c r="C20" s="2" t="s">
        <v>501</v>
      </c>
      <c r="D20" s="23" t="s">
        <v>590</v>
      </c>
      <c r="E20" s="23" t="s">
        <v>20</v>
      </c>
      <c r="F20" s="23" t="s">
        <v>602</v>
      </c>
      <c r="G20" s="23" t="s">
        <v>602</v>
      </c>
      <c r="H20" s="23" t="s">
        <v>604</v>
      </c>
      <c r="I20" s="23">
        <v>250</v>
      </c>
      <c r="J20" s="23" t="s">
        <v>414</v>
      </c>
      <c r="K20" s="23" t="s">
        <v>595</v>
      </c>
      <c r="L20" s="24"/>
      <c r="M20" s="24"/>
      <c r="N20" s="24"/>
      <c r="O20" s="24"/>
      <c r="P20" s="24"/>
      <c r="Q20" s="24"/>
      <c r="R20" s="24"/>
      <c r="S20" s="24"/>
      <c r="T20" s="24"/>
      <c r="U20" s="2" t="s">
        <v>677</v>
      </c>
      <c r="V20" s="24"/>
      <c r="W20" s="24"/>
      <c r="X20" s="2" t="s">
        <v>500</v>
      </c>
      <c r="Y20" s="24"/>
      <c r="AB20" s="2" t="str">
        <f>IF(M20="있음",관리자설명서!$B$15&amp;AL제품Data!$A20&amp;"_SEC.dwg","")</f>
        <v/>
      </c>
      <c r="AC20" s="2" t="str">
        <f>IF(N20="있음",관리자설명서!$B$15&amp;AL제품Data!$A20&amp;"_SEC.pdf","")</f>
        <v/>
      </c>
      <c r="AD20" s="2" t="str">
        <f>IF(O20="있음",관리자설명서!$B$15&amp;AL제품Data!$A20&amp;"_ELEV.pdf","")</f>
        <v/>
      </c>
      <c r="AE20" s="2" t="str">
        <f>IF(P20="있음",관리자설명서!$B$15&amp;AL제품Data!$A20&amp;"_ELEV.pdf","")</f>
        <v/>
      </c>
      <c r="AF20" s="2" t="str">
        <f>IF(Q20="있음",관리자설명서!$B$15&amp;AL제품Data!$A20&amp;"_CONST.dwg","")</f>
        <v/>
      </c>
      <c r="AG20" s="2" t="str">
        <f>IF(R20="있음",관리자설명서!$B$15&amp;AL제품Data!$A20&amp;"_CONST.pdf","")</f>
        <v/>
      </c>
      <c r="AH20" s="2" t="str">
        <f>IF(S20="있음",관리자설명서!$B$15&amp;AL제품Data!$A20&amp;"_INTRO.pdf","")</f>
        <v/>
      </c>
      <c r="AI20" s="2" t="str">
        <f>IF(T20="있음",관리자설명서!$B$15&amp;AL제품Data!$A20&amp;"_INTRO(S).pdf","")</f>
        <v/>
      </c>
      <c r="AJ20" s="2" t="str">
        <f>IF(U20="있음",관리자설명서!$B$15&amp;AL제품Data!$A20&amp;"_REFLET.pdf","")</f>
        <v>http://www.lxhausys.co.kr/popup/rn/download/downloadPopup.jsp?from=alwindow&amp;uu=/upload/alwindow/data/AP250PSL_REFLET.pdf</v>
      </c>
      <c r="AK20" s="2" t="str">
        <f>IF(V20="있음",관리자설명서!$B$15&amp;AL제품Data!$A20&amp;"_REF.pdf","")</f>
        <v/>
      </c>
      <c r="AL20" s="2" t="str">
        <f>IF(W20="있음",관리자설명서!$B$15&amp;AL제품Data!$A20&amp;"_SPEC.docx","")</f>
        <v/>
      </c>
    </row>
    <row r="21" spans="1:38" ht="20.25" customHeight="1" outlineLevel="1">
      <c r="A21" s="43" t="s">
        <v>278</v>
      </c>
      <c r="B21" s="2" t="s">
        <v>493</v>
      </c>
      <c r="C21" s="2" t="s">
        <v>501</v>
      </c>
      <c r="D21" s="23" t="s">
        <v>590</v>
      </c>
      <c r="E21" s="23" t="s">
        <v>20</v>
      </c>
      <c r="F21" s="23" t="s">
        <v>602</v>
      </c>
      <c r="G21" s="23" t="s">
        <v>602</v>
      </c>
      <c r="H21" s="23" t="s">
        <v>604</v>
      </c>
      <c r="I21" s="23">
        <v>250</v>
      </c>
      <c r="J21" s="23" t="s">
        <v>414</v>
      </c>
      <c r="K21" s="23" t="s">
        <v>595</v>
      </c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" t="s">
        <v>500</v>
      </c>
      <c r="Y21" s="24"/>
      <c r="AB21" s="2" t="str">
        <f>IF(M21="있음",관리자설명서!$B$15&amp;AL제품Data!$A21&amp;"_SEC.dwg","")</f>
        <v/>
      </c>
      <c r="AC21" s="2" t="str">
        <f>IF(N21="있음",관리자설명서!$B$15&amp;AL제품Data!$A21&amp;"_SEC.pdf","")</f>
        <v/>
      </c>
      <c r="AD21" s="2" t="str">
        <f>IF(O21="있음",관리자설명서!$B$15&amp;AL제품Data!$A21&amp;"_ELEV.pdf","")</f>
        <v/>
      </c>
      <c r="AE21" s="2" t="str">
        <f>IF(P21="있음",관리자설명서!$B$15&amp;AL제품Data!$A21&amp;"_ELEV.pdf","")</f>
        <v/>
      </c>
      <c r="AF21" s="2" t="str">
        <f>IF(Q21="있음",관리자설명서!$B$15&amp;AL제품Data!$A21&amp;"_CONST.dwg","")</f>
        <v/>
      </c>
      <c r="AG21" s="2" t="str">
        <f>IF(R21="있음",관리자설명서!$B$15&amp;AL제품Data!$A21&amp;"_CONST.pdf","")</f>
        <v/>
      </c>
      <c r="AH21" s="2" t="str">
        <f>IF(S21="있음",관리자설명서!$B$15&amp;AL제품Data!$A21&amp;"_INTRO.pdf","")</f>
        <v/>
      </c>
      <c r="AI21" s="2" t="str">
        <f>IF(T21="있음",관리자설명서!$B$15&amp;AL제품Data!$A21&amp;"_INTRO(S).pdf","")</f>
        <v/>
      </c>
      <c r="AJ21" s="2" t="str">
        <f>IF(U21="있음",관리자설명서!$B$15&amp;AL제품Data!$A21&amp;"_REFLET.pdf","")</f>
        <v/>
      </c>
      <c r="AK21" s="2" t="str">
        <f>IF(V21="있음",관리자설명서!$B$15&amp;AL제품Data!$A21&amp;"_REF.pdf","")</f>
        <v/>
      </c>
      <c r="AL21" s="2" t="str">
        <f>IF(W21="있음",관리자설명서!$B$15&amp;AL제품Data!$A21&amp;"_SPEC.docx","")</f>
        <v/>
      </c>
    </row>
    <row r="22" spans="1:38" ht="20.25" customHeight="1" outlineLevel="1">
      <c r="A22" s="43" t="s">
        <v>496</v>
      </c>
      <c r="B22" s="2" t="s">
        <v>493</v>
      </c>
      <c r="C22" s="2" t="s">
        <v>501</v>
      </c>
      <c r="D22" s="23" t="s">
        <v>590</v>
      </c>
      <c r="E22" s="23" t="s">
        <v>20</v>
      </c>
      <c r="F22" s="23" t="s">
        <v>605</v>
      </c>
      <c r="G22" s="23" t="s">
        <v>606</v>
      </c>
      <c r="H22" s="23" t="s">
        <v>604</v>
      </c>
      <c r="I22" s="23">
        <v>260</v>
      </c>
      <c r="J22" s="23" t="s">
        <v>414</v>
      </c>
      <c r="K22" s="23" t="s">
        <v>607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" t="s">
        <v>500</v>
      </c>
      <c r="Y22" s="24"/>
      <c r="AB22" s="2" t="str">
        <f>IF(M22="있음",관리자설명서!$B$15&amp;AL제품Data!$A22&amp;"_SEC.dwg","")</f>
        <v/>
      </c>
      <c r="AC22" s="2" t="str">
        <f>IF(N22="있음",관리자설명서!$B$15&amp;AL제품Data!$A22&amp;"_SEC.pdf","")</f>
        <v/>
      </c>
      <c r="AD22" s="2" t="str">
        <f>IF(O22="있음",관리자설명서!$B$15&amp;AL제품Data!$A22&amp;"_ELEV.pdf","")</f>
        <v/>
      </c>
      <c r="AE22" s="2" t="str">
        <f>IF(P22="있음",관리자설명서!$B$15&amp;AL제품Data!$A22&amp;"_ELEV.pdf","")</f>
        <v/>
      </c>
      <c r="AF22" s="2" t="str">
        <f>IF(Q22="있음",관리자설명서!$B$15&amp;AL제품Data!$A22&amp;"_CONST.dwg","")</f>
        <v/>
      </c>
      <c r="AG22" s="2" t="str">
        <f>IF(R22="있음",관리자설명서!$B$15&amp;AL제품Data!$A22&amp;"_CONST.pdf","")</f>
        <v/>
      </c>
      <c r="AH22" s="2" t="str">
        <f>IF(S22="있음",관리자설명서!$B$15&amp;AL제품Data!$A22&amp;"_INTRO.pdf","")</f>
        <v/>
      </c>
      <c r="AI22" s="2" t="str">
        <f>IF(T22="있음",관리자설명서!$B$15&amp;AL제품Data!$A22&amp;"_INTRO(S).pdf","")</f>
        <v/>
      </c>
      <c r="AJ22" s="2" t="str">
        <f>IF(U22="있음",관리자설명서!$B$15&amp;AL제품Data!$A22&amp;"_REFLET.pdf","")</f>
        <v/>
      </c>
      <c r="AK22" s="2" t="str">
        <f>IF(V22="있음",관리자설명서!$B$15&amp;AL제품Data!$A22&amp;"_REF.pdf","")</f>
        <v/>
      </c>
      <c r="AL22" s="2" t="str">
        <f>IF(W22="있음",관리자설명서!$B$15&amp;AL제품Data!$A22&amp;"_SPEC.docx","")</f>
        <v/>
      </c>
    </row>
    <row r="23" spans="1:38" ht="20.25" customHeight="1" outlineLevel="1">
      <c r="A23" s="43" t="s">
        <v>497</v>
      </c>
      <c r="B23" s="2" t="s">
        <v>493</v>
      </c>
      <c r="C23" s="2" t="s">
        <v>501</v>
      </c>
      <c r="D23" s="23" t="s">
        <v>590</v>
      </c>
      <c r="E23" s="23" t="s">
        <v>20</v>
      </c>
      <c r="F23" s="23" t="s">
        <v>608</v>
      </c>
      <c r="G23" s="23" t="s">
        <v>609</v>
      </c>
      <c r="H23" s="23" t="s">
        <v>604</v>
      </c>
      <c r="I23" s="23">
        <v>270</v>
      </c>
      <c r="J23" s="23" t="s">
        <v>414</v>
      </c>
      <c r="K23" s="23" t="s">
        <v>607</v>
      </c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" t="s">
        <v>500</v>
      </c>
      <c r="Y23" s="24"/>
      <c r="AB23" s="2" t="str">
        <f>IF(M23="있음",관리자설명서!$B$15&amp;AL제품Data!$A23&amp;"_SEC.dwg","")</f>
        <v/>
      </c>
      <c r="AC23" s="2" t="str">
        <f>IF(N23="있음",관리자설명서!$B$15&amp;AL제품Data!$A23&amp;"_SEC.pdf","")</f>
        <v/>
      </c>
      <c r="AD23" s="2" t="str">
        <f>IF(O23="있음",관리자설명서!$B$15&amp;AL제품Data!$A23&amp;"_ELEV.pdf","")</f>
        <v/>
      </c>
      <c r="AE23" s="2" t="str">
        <f>IF(P23="있음",관리자설명서!$B$15&amp;AL제품Data!$A23&amp;"_ELEV.pdf","")</f>
        <v/>
      </c>
      <c r="AF23" s="2" t="str">
        <f>IF(Q23="있음",관리자설명서!$B$15&amp;AL제품Data!$A23&amp;"_CONST.dwg","")</f>
        <v/>
      </c>
      <c r="AG23" s="2" t="str">
        <f>IF(R23="있음",관리자설명서!$B$15&amp;AL제품Data!$A23&amp;"_CONST.pdf","")</f>
        <v/>
      </c>
      <c r="AH23" s="2" t="str">
        <f>IF(S23="있음",관리자설명서!$B$15&amp;AL제품Data!$A23&amp;"_INTRO.pdf","")</f>
        <v/>
      </c>
      <c r="AI23" s="2" t="str">
        <f>IF(T23="있음",관리자설명서!$B$15&amp;AL제품Data!$A23&amp;"_INTRO(S).pdf","")</f>
        <v/>
      </c>
      <c r="AJ23" s="2" t="str">
        <f>IF(U23="있음",관리자설명서!$B$15&amp;AL제품Data!$A23&amp;"_REFLET.pdf","")</f>
        <v/>
      </c>
      <c r="AK23" s="2" t="str">
        <f>IF(V23="있음",관리자설명서!$B$15&amp;AL제품Data!$A23&amp;"_REF.pdf","")</f>
        <v/>
      </c>
      <c r="AL23" s="2" t="str">
        <f>IF(W23="있음",관리자설명서!$B$15&amp;AL제품Data!$A23&amp;"_SPEC.docx","")</f>
        <v/>
      </c>
    </row>
    <row r="24" spans="1:38" ht="20.25" customHeight="1" outlineLevel="1">
      <c r="A24" s="43" t="s">
        <v>498</v>
      </c>
      <c r="B24" s="2" t="s">
        <v>493</v>
      </c>
      <c r="C24" s="2" t="s">
        <v>501</v>
      </c>
      <c r="D24" s="23" t="s">
        <v>14</v>
      </c>
      <c r="E24" s="23" t="s">
        <v>20</v>
      </c>
      <c r="F24" s="23" t="s">
        <v>610</v>
      </c>
      <c r="G24" s="23" t="s">
        <v>611</v>
      </c>
      <c r="H24" s="23" t="s">
        <v>612</v>
      </c>
      <c r="I24" s="23">
        <v>273</v>
      </c>
      <c r="J24" s="23" t="s">
        <v>414</v>
      </c>
      <c r="K24" s="23" t="s">
        <v>607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" t="s">
        <v>500</v>
      </c>
      <c r="Y24" s="24"/>
      <c r="AB24" s="2" t="str">
        <f>IF(M24="있음",관리자설명서!$B$15&amp;AL제품Data!$A24&amp;"_SEC.dwg","")</f>
        <v/>
      </c>
      <c r="AC24" s="2" t="str">
        <f>IF(N24="있음",관리자설명서!$B$15&amp;AL제품Data!$A24&amp;"_SEC.pdf","")</f>
        <v/>
      </c>
      <c r="AD24" s="2" t="str">
        <f>IF(O24="있음",관리자설명서!$B$15&amp;AL제품Data!$A24&amp;"_ELEV.pdf","")</f>
        <v/>
      </c>
      <c r="AE24" s="2" t="str">
        <f>IF(P24="있음",관리자설명서!$B$15&amp;AL제품Data!$A24&amp;"_ELEV.pdf","")</f>
        <v/>
      </c>
      <c r="AF24" s="2" t="str">
        <f>IF(Q24="있음",관리자설명서!$B$15&amp;AL제품Data!$A24&amp;"_CONST.dwg","")</f>
        <v/>
      </c>
      <c r="AG24" s="2" t="str">
        <f>IF(R24="있음",관리자설명서!$B$15&amp;AL제품Data!$A24&amp;"_CONST.pdf","")</f>
        <v/>
      </c>
      <c r="AH24" s="2" t="str">
        <f>IF(S24="있음",관리자설명서!$B$15&amp;AL제품Data!$A24&amp;"_INTRO.pdf","")</f>
        <v/>
      </c>
      <c r="AI24" s="2" t="str">
        <f>IF(T24="있음",관리자설명서!$B$15&amp;AL제품Data!$A24&amp;"_INTRO(S).pdf","")</f>
        <v/>
      </c>
      <c r="AJ24" s="2" t="str">
        <f>IF(U24="있음",관리자설명서!$B$15&amp;AL제품Data!$A24&amp;"_REFLET.pdf","")</f>
        <v/>
      </c>
      <c r="AK24" s="2" t="str">
        <f>IF(V24="있음",관리자설명서!$B$15&amp;AL제품Data!$A24&amp;"_REF.pdf","")</f>
        <v/>
      </c>
      <c r="AL24" s="2" t="str">
        <f>IF(W24="있음",관리자설명서!$B$15&amp;AL제품Data!$A24&amp;"_SPEC.docx","")</f>
        <v/>
      </c>
    </row>
    <row r="25" spans="1:38" ht="20.25" customHeight="1" outlineLevel="1">
      <c r="A25" s="43" t="s">
        <v>495</v>
      </c>
      <c r="B25" s="2" t="s">
        <v>494</v>
      </c>
      <c r="C25" s="2" t="s">
        <v>501</v>
      </c>
      <c r="D25" s="23" t="s">
        <v>14</v>
      </c>
      <c r="E25" s="23" t="s">
        <v>20</v>
      </c>
      <c r="F25" s="23" t="s">
        <v>613</v>
      </c>
      <c r="G25" s="23" t="s">
        <v>614</v>
      </c>
      <c r="H25" s="23" t="s">
        <v>593</v>
      </c>
      <c r="I25" s="23">
        <v>251</v>
      </c>
      <c r="J25" s="23" t="s">
        <v>414</v>
      </c>
      <c r="K25" s="23" t="s">
        <v>601</v>
      </c>
      <c r="L25" s="24"/>
      <c r="M25" s="24"/>
      <c r="N25" s="24"/>
      <c r="O25" s="24"/>
      <c r="P25" s="24"/>
      <c r="Q25" s="24"/>
      <c r="R25" s="24"/>
      <c r="S25" s="24"/>
      <c r="T25" s="24"/>
      <c r="U25" s="2" t="s">
        <v>679</v>
      </c>
      <c r="V25" s="24"/>
      <c r="W25" s="24"/>
      <c r="X25" s="2" t="s">
        <v>500</v>
      </c>
      <c r="Y25" s="24"/>
      <c r="AB25" s="2" t="str">
        <f>IF(M25="있음",관리자설명서!$B$15&amp;AL제품Data!$A25&amp;"_SEC.dwg","")</f>
        <v/>
      </c>
      <c r="AC25" s="2" t="str">
        <f>IF(N25="있음",관리자설명서!$B$15&amp;AL제품Data!$A25&amp;"_SEC.pdf","")</f>
        <v/>
      </c>
      <c r="AD25" s="2" t="str">
        <f>IF(O25="있음",관리자설명서!$B$15&amp;AL제품Data!$A25&amp;"_ELEV.pdf","")</f>
        <v/>
      </c>
      <c r="AE25" s="2" t="str">
        <f>IF(P25="있음",관리자설명서!$B$15&amp;AL제품Data!$A25&amp;"_ELEV.pdf","")</f>
        <v/>
      </c>
      <c r="AF25" s="2" t="str">
        <f>IF(Q25="있음",관리자설명서!$B$15&amp;AL제품Data!$A25&amp;"_CONST.dwg","")</f>
        <v/>
      </c>
      <c r="AG25" s="2" t="str">
        <f>IF(R25="있음",관리자설명서!$B$15&amp;AL제품Data!$A25&amp;"_CONST.pdf","")</f>
        <v/>
      </c>
      <c r="AH25" s="2" t="str">
        <f>IF(S25="있음",관리자설명서!$B$15&amp;AL제품Data!$A25&amp;"_INTRO.pdf","")</f>
        <v/>
      </c>
      <c r="AI25" s="2" t="str">
        <f>IF(T25="있음",관리자설명서!$B$15&amp;AL제품Data!$A25&amp;"_INTRO(S).pdf","")</f>
        <v/>
      </c>
      <c r="AJ25" s="2" t="str">
        <f>IF(U25="있음",관리자설명서!$B$15&amp;AL제품Data!$A25&amp;"_REFLET.pdf","")</f>
        <v>http://www.lxhausys.co.kr/popup/rn/download/downloadPopup.jsp?from=alwindow&amp;uu=/upload/alwindow/data/LONCHEL-LS_REFLET.pdf</v>
      </c>
      <c r="AK25" s="2" t="str">
        <f>IF(V25="있음",관리자설명서!$B$15&amp;AL제품Data!$A25&amp;"_REF.pdf","")</f>
        <v/>
      </c>
      <c r="AL25" s="2" t="str">
        <f>IF(W25="있음",관리자설명서!$B$15&amp;AL제품Data!$A25&amp;"_SPEC.docx","")</f>
        <v/>
      </c>
    </row>
    <row r="26" spans="1:38" ht="20.25" customHeight="1" outlineLevel="1">
      <c r="A26" s="43" t="s">
        <v>282</v>
      </c>
      <c r="B26" s="2" t="s">
        <v>494</v>
      </c>
      <c r="C26" s="2" t="s">
        <v>501</v>
      </c>
      <c r="D26" s="23" t="s">
        <v>591</v>
      </c>
      <c r="E26" s="23" t="s">
        <v>20</v>
      </c>
      <c r="F26" s="23" t="s">
        <v>613</v>
      </c>
      <c r="G26" s="23" t="s">
        <v>614</v>
      </c>
      <c r="H26" s="23" t="s">
        <v>615</v>
      </c>
      <c r="I26" s="23">
        <v>227</v>
      </c>
      <c r="J26" s="23" t="s">
        <v>414</v>
      </c>
      <c r="K26" s="23" t="s">
        <v>601</v>
      </c>
      <c r="L26" s="24"/>
      <c r="M26" s="24"/>
      <c r="N26" s="24"/>
      <c r="O26" s="24"/>
      <c r="P26" s="24"/>
      <c r="Q26" s="24"/>
      <c r="R26" s="24"/>
      <c r="S26" s="24"/>
      <c r="T26" s="24"/>
      <c r="U26" s="2" t="s">
        <v>679</v>
      </c>
      <c r="V26" s="24"/>
      <c r="W26" s="24"/>
      <c r="X26" s="2" t="s">
        <v>500</v>
      </c>
      <c r="Y26" s="24"/>
      <c r="AB26" s="2" t="str">
        <f>IF(M26="있음",관리자설명서!$B$15&amp;AL제품Data!$A26&amp;"_SEC.dwg","")</f>
        <v/>
      </c>
      <c r="AC26" s="2" t="str">
        <f>IF(N26="있음",관리자설명서!$B$15&amp;AL제품Data!$A26&amp;"_SEC.pdf","")</f>
        <v/>
      </c>
      <c r="AD26" s="2" t="str">
        <f>IF(O26="있음",관리자설명서!$B$15&amp;AL제품Data!$A26&amp;"_ELEV.pdf","")</f>
        <v/>
      </c>
      <c r="AE26" s="2" t="str">
        <f>IF(P26="있음",관리자설명서!$B$15&amp;AL제품Data!$A26&amp;"_ELEV.pdf","")</f>
        <v/>
      </c>
      <c r="AF26" s="2" t="str">
        <f>IF(Q26="있음",관리자설명서!$B$15&amp;AL제품Data!$A26&amp;"_CONST.dwg","")</f>
        <v/>
      </c>
      <c r="AG26" s="2" t="str">
        <f>IF(R26="있음",관리자설명서!$B$15&amp;AL제품Data!$A26&amp;"_CONST.pdf","")</f>
        <v/>
      </c>
      <c r="AH26" s="2" t="str">
        <f>IF(S26="있음",관리자설명서!$B$15&amp;AL제품Data!$A26&amp;"_INTRO.pdf","")</f>
        <v/>
      </c>
      <c r="AI26" s="2" t="str">
        <f>IF(T26="있음",관리자설명서!$B$15&amp;AL제품Data!$A26&amp;"_INTRO(S).pdf","")</f>
        <v/>
      </c>
      <c r="AJ26" s="2" t="str">
        <f>IF(U26="있음",관리자설명서!$B$15&amp;AL제품Data!$A26&amp;"_REFLET.pdf","")</f>
        <v>http://www.lxhausys.co.kr/popup/rn/download/downloadPopup.jsp?from=alwindow&amp;uu=/upload/alwindow/data/LONCHEL-FAÇADE_REFLET.pdf</v>
      </c>
      <c r="AK26" s="2" t="str">
        <f>IF(V26="있음",관리자설명서!$B$15&amp;AL제품Data!$A26&amp;"_REF.pdf","")</f>
        <v/>
      </c>
      <c r="AL26" s="2" t="str">
        <f>IF(W26="있음",관리자설명서!$B$15&amp;AL제품Data!$A26&amp;"_SPEC.docx","")</f>
        <v/>
      </c>
    </row>
    <row r="27" spans="1:38" ht="20.25" customHeight="1" outlineLevel="1">
      <c r="A27" s="43" t="s">
        <v>286</v>
      </c>
      <c r="B27" s="2" t="s">
        <v>494</v>
      </c>
      <c r="C27" s="2" t="s">
        <v>501</v>
      </c>
      <c r="D27" s="23" t="s">
        <v>592</v>
      </c>
      <c r="E27" s="23" t="s">
        <v>20</v>
      </c>
      <c r="F27" s="23" t="s">
        <v>616</v>
      </c>
      <c r="G27" s="23" t="s">
        <v>617</v>
      </c>
      <c r="H27" s="23" t="s">
        <v>618</v>
      </c>
      <c r="I27" s="23">
        <v>88</v>
      </c>
      <c r="J27" s="23" t="s">
        <v>414</v>
      </c>
      <c r="K27" s="23" t="s">
        <v>601</v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" t="s">
        <v>500</v>
      </c>
      <c r="Y27" s="24"/>
      <c r="AB27" s="2" t="str">
        <f>IF(M27="있음",관리자설명서!$B$15&amp;AL제품Data!$A27&amp;"_SEC.dwg","")</f>
        <v/>
      </c>
      <c r="AC27" s="2" t="str">
        <f>IF(N27="있음",관리자설명서!$B$15&amp;AL제품Data!$A27&amp;"_SEC.pdf","")</f>
        <v/>
      </c>
      <c r="AD27" s="2" t="str">
        <f>IF(O27="있음",관리자설명서!$B$15&amp;AL제품Data!$A27&amp;"_ELEV.pdf","")</f>
        <v/>
      </c>
      <c r="AE27" s="2" t="str">
        <f>IF(P27="있음",관리자설명서!$B$15&amp;AL제품Data!$A27&amp;"_ELEV.pdf","")</f>
        <v/>
      </c>
      <c r="AF27" s="2" t="str">
        <f>IF(Q27="있음",관리자설명서!$B$15&amp;AL제품Data!$A27&amp;"_CONST.dwg","")</f>
        <v/>
      </c>
      <c r="AG27" s="2" t="str">
        <f>IF(R27="있음",관리자설명서!$B$15&amp;AL제품Data!$A27&amp;"_CONST.pdf","")</f>
        <v/>
      </c>
      <c r="AH27" s="2" t="str">
        <f>IF(S27="있음",관리자설명서!$B$15&amp;AL제품Data!$A27&amp;"_INTRO.pdf","")</f>
        <v/>
      </c>
      <c r="AI27" s="2" t="str">
        <f>IF(T27="있음",관리자설명서!$B$15&amp;AL제품Data!$A27&amp;"_INTRO(S).pdf","")</f>
        <v/>
      </c>
      <c r="AJ27" s="2" t="str">
        <f>IF(U27="있음",관리자설명서!$B$15&amp;AL제품Data!$A27&amp;"_REFLET.pdf","")</f>
        <v/>
      </c>
      <c r="AK27" s="2" t="str">
        <f>IF(V27="있음",관리자설명서!$B$15&amp;AL제품Data!$A27&amp;"_REF.pdf","")</f>
        <v/>
      </c>
      <c r="AL27" s="2" t="str">
        <f>IF(W27="있음",관리자설명서!$B$15&amp;AL제품Data!$A27&amp;"_SPEC.docx","")</f>
        <v/>
      </c>
    </row>
    <row r="28" spans="1:38" ht="20.25" customHeight="1" outlineLevel="1">
      <c r="A28" s="43" t="s">
        <v>292</v>
      </c>
      <c r="B28" s="2" t="s">
        <v>494</v>
      </c>
      <c r="C28" s="2" t="s">
        <v>501</v>
      </c>
      <c r="D28" s="23" t="s">
        <v>591</v>
      </c>
      <c r="E28" s="23" t="s">
        <v>20</v>
      </c>
      <c r="F28" s="23" t="s">
        <v>616</v>
      </c>
      <c r="G28" s="23" t="s">
        <v>617</v>
      </c>
      <c r="H28" s="23" t="s">
        <v>615</v>
      </c>
      <c r="I28" s="23" t="s">
        <v>676</v>
      </c>
      <c r="J28" s="23" t="s">
        <v>414</v>
      </c>
      <c r="K28" s="23" t="s">
        <v>601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" t="s">
        <v>500</v>
      </c>
      <c r="Y28" s="24"/>
      <c r="AB28" s="2" t="str">
        <f>IF(M28="있음",관리자설명서!$B$15&amp;AL제품Data!$A28&amp;"_SEC.dwg","")</f>
        <v/>
      </c>
      <c r="AC28" s="2" t="str">
        <f>IF(N28="있음",관리자설명서!$B$15&amp;AL제품Data!$A28&amp;"_SEC.pdf","")</f>
        <v/>
      </c>
      <c r="AD28" s="2" t="str">
        <f>IF(O28="있음",관리자설명서!$B$15&amp;AL제품Data!$A28&amp;"_ELEV.pdf","")</f>
        <v/>
      </c>
      <c r="AE28" s="2" t="str">
        <f>IF(P28="있음",관리자설명서!$B$15&amp;AL제품Data!$A28&amp;"_ELEV.pdf","")</f>
        <v/>
      </c>
      <c r="AF28" s="2" t="str">
        <f>IF(Q28="있음",관리자설명서!$B$15&amp;AL제품Data!$A28&amp;"_CONST.dwg","")</f>
        <v/>
      </c>
      <c r="AG28" s="2" t="str">
        <f>IF(R28="있음",관리자설명서!$B$15&amp;AL제품Data!$A28&amp;"_CONST.pdf","")</f>
        <v/>
      </c>
      <c r="AH28" s="2" t="str">
        <f>IF(S28="있음",관리자설명서!$B$15&amp;AL제품Data!$A28&amp;"_INTRO.pdf","")</f>
        <v/>
      </c>
      <c r="AI28" s="2" t="str">
        <f>IF(T28="있음",관리자설명서!$B$15&amp;AL제품Data!$A28&amp;"_INTRO(S).pdf","")</f>
        <v/>
      </c>
      <c r="AJ28" s="2" t="str">
        <f>IF(U28="있음",관리자설명서!$B$15&amp;AL제품Data!$A28&amp;"_REFLET.pdf","")</f>
        <v/>
      </c>
      <c r="AK28" s="2" t="str">
        <f>IF(V28="있음",관리자설명서!$B$15&amp;AL제품Data!$A28&amp;"_REF.pdf","")</f>
        <v/>
      </c>
      <c r="AL28" s="2" t="str">
        <f>IF(W28="있음",관리자설명서!$B$15&amp;AL제품Data!$A28&amp;"_SPEC.docx","")</f>
        <v/>
      </c>
    </row>
    <row r="29" spans="1:38" ht="20.25" customHeight="1" outlineLevel="1">
      <c r="A29" s="43" t="s">
        <v>290</v>
      </c>
      <c r="B29" s="2" t="s">
        <v>494</v>
      </c>
      <c r="C29" s="2" t="s">
        <v>501</v>
      </c>
      <c r="D29" s="23" t="s">
        <v>14</v>
      </c>
      <c r="E29" s="23" t="s">
        <v>20</v>
      </c>
      <c r="F29" s="23" t="s">
        <v>616</v>
      </c>
      <c r="G29" s="23" t="s">
        <v>617</v>
      </c>
      <c r="H29" s="23" t="s">
        <v>593</v>
      </c>
      <c r="I29" s="23">
        <v>253</v>
      </c>
      <c r="J29" s="23" t="s">
        <v>414</v>
      </c>
      <c r="K29" s="23" t="s">
        <v>601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" t="s">
        <v>500</v>
      </c>
      <c r="Y29" s="24"/>
      <c r="AB29" s="2" t="str">
        <f>IF(M29="있음",관리자설명서!$B$15&amp;AL제품Data!$A29&amp;"_SEC.dwg","")</f>
        <v/>
      </c>
      <c r="AC29" s="2" t="str">
        <f>IF(N29="있음",관리자설명서!$B$15&amp;AL제품Data!$A29&amp;"_SEC.pdf","")</f>
        <v/>
      </c>
      <c r="AD29" s="2" t="str">
        <f>IF(O29="있음",관리자설명서!$B$15&amp;AL제품Data!$A29&amp;"_ELEV.pdf","")</f>
        <v/>
      </c>
      <c r="AE29" s="2" t="str">
        <f>IF(P29="있음",관리자설명서!$B$15&amp;AL제품Data!$A29&amp;"_ELEV.pdf","")</f>
        <v/>
      </c>
      <c r="AF29" s="2" t="str">
        <f>IF(Q29="있음",관리자설명서!$B$15&amp;AL제품Data!$A29&amp;"_CONST.dwg","")</f>
        <v/>
      </c>
      <c r="AG29" s="2" t="str">
        <f>IF(R29="있음",관리자설명서!$B$15&amp;AL제품Data!$A29&amp;"_CONST.pdf","")</f>
        <v/>
      </c>
      <c r="AH29" s="2" t="str">
        <f>IF(S29="있음",관리자설명서!$B$15&amp;AL제품Data!$A29&amp;"_INTRO.pdf","")</f>
        <v/>
      </c>
      <c r="AI29" s="2" t="str">
        <f>IF(T29="있음",관리자설명서!$B$15&amp;AL제품Data!$A29&amp;"_INTRO(S).pdf","")</f>
        <v/>
      </c>
      <c r="AJ29" s="2" t="str">
        <f>IF(U29="있음",관리자설명서!$B$15&amp;AL제품Data!$A29&amp;"_REFLET.pdf","")</f>
        <v/>
      </c>
      <c r="AK29" s="2" t="str">
        <f>IF(V29="있음",관리자설명서!$B$15&amp;AL제품Data!$A29&amp;"_REF.pdf","")</f>
        <v/>
      </c>
      <c r="AL29" s="2" t="str">
        <f>IF(W29="있음",관리자설명서!$B$15&amp;AL제품Data!$A29&amp;"_SPEC.docx","")</f>
        <v/>
      </c>
    </row>
    <row r="30" spans="1:38" ht="20.25" customHeight="1" outlineLevel="1">
      <c r="A30" s="43" t="s">
        <v>288</v>
      </c>
      <c r="B30" s="2" t="s">
        <v>494</v>
      </c>
      <c r="C30" s="2" t="s">
        <v>501</v>
      </c>
      <c r="D30" s="23" t="s">
        <v>16</v>
      </c>
      <c r="E30" s="23" t="s">
        <v>20</v>
      </c>
      <c r="F30" s="23" t="s">
        <v>616</v>
      </c>
      <c r="G30" s="23" t="s">
        <v>617</v>
      </c>
      <c r="H30" s="23" t="s">
        <v>619</v>
      </c>
      <c r="I30" s="23">
        <v>98</v>
      </c>
      <c r="J30" s="23" t="s">
        <v>414</v>
      </c>
      <c r="K30" s="23" t="s">
        <v>601</v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" t="s">
        <v>500</v>
      </c>
      <c r="Y30" s="24"/>
      <c r="AB30" s="2" t="str">
        <f>IF(M30="있음",관리자설명서!$B$15&amp;AL제품Data!$A30&amp;"_SEC.dwg","")</f>
        <v/>
      </c>
      <c r="AC30" s="2" t="str">
        <f>IF(N30="있음",관리자설명서!$B$15&amp;AL제품Data!$A30&amp;"_SEC.pdf","")</f>
        <v/>
      </c>
      <c r="AD30" s="2" t="str">
        <f>IF(O30="있음",관리자설명서!$B$15&amp;AL제품Data!$A30&amp;"_ELEV.pdf","")</f>
        <v/>
      </c>
      <c r="AE30" s="2" t="str">
        <f>IF(P30="있음",관리자설명서!$B$15&amp;AL제품Data!$A30&amp;"_ELEV.pdf","")</f>
        <v/>
      </c>
      <c r="AF30" s="2" t="str">
        <f>IF(Q30="있음",관리자설명서!$B$15&amp;AL제품Data!$A30&amp;"_CONST.dwg","")</f>
        <v/>
      </c>
      <c r="AG30" s="2" t="str">
        <f>IF(R30="있음",관리자설명서!$B$15&amp;AL제품Data!$A30&amp;"_CONST.pdf","")</f>
        <v/>
      </c>
      <c r="AH30" s="2" t="str">
        <f>IF(S30="있음",관리자설명서!$B$15&amp;AL제품Data!$A30&amp;"_INTRO.pdf","")</f>
        <v/>
      </c>
      <c r="AI30" s="2" t="str">
        <f>IF(T30="있음",관리자설명서!$B$15&amp;AL제품Data!$A30&amp;"_INTRO(S).pdf","")</f>
        <v/>
      </c>
      <c r="AJ30" s="2" t="str">
        <f>IF(U30="있음",관리자설명서!$B$15&amp;AL제품Data!$A30&amp;"_REFLET.pdf","")</f>
        <v/>
      </c>
      <c r="AK30" s="2" t="str">
        <f>IF(V30="있음",관리자설명서!$B$15&amp;AL제품Data!$A30&amp;"_REF.pdf","")</f>
        <v/>
      </c>
      <c r="AL30" s="2" t="str">
        <f>IF(W30="있음",관리자설명서!$B$15&amp;AL제품Data!$A30&amp;"_SPEC.docx","")</f>
        <v/>
      </c>
    </row>
    <row r="31" spans="1:38" ht="20.25" customHeight="1" outlineLevel="1">
      <c r="A31" s="43" t="s">
        <v>380</v>
      </c>
      <c r="B31" s="2" t="s">
        <v>494</v>
      </c>
      <c r="C31" s="2" t="s">
        <v>501</v>
      </c>
      <c r="D31" s="23" t="s">
        <v>14</v>
      </c>
      <c r="E31" s="23" t="s">
        <v>20</v>
      </c>
      <c r="F31" s="23" t="s">
        <v>613</v>
      </c>
      <c r="G31" s="23" t="s">
        <v>614</v>
      </c>
      <c r="H31" s="23" t="s">
        <v>593</v>
      </c>
      <c r="I31" s="25" t="s">
        <v>166</v>
      </c>
      <c r="J31" s="23" t="s">
        <v>414</v>
      </c>
      <c r="K31" s="23" t="s">
        <v>601</v>
      </c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" t="s">
        <v>500</v>
      </c>
      <c r="Y31" s="24"/>
      <c r="AB31" s="2" t="str">
        <f>IF(M31="있음",관리자설명서!$B$15&amp;AL제품Data!$A31&amp;"_SEC.dwg","")</f>
        <v/>
      </c>
      <c r="AC31" s="2" t="str">
        <f>IF(N31="있음",관리자설명서!$B$15&amp;AL제품Data!$A31&amp;"_SEC.pdf","")</f>
        <v/>
      </c>
      <c r="AD31" s="2" t="str">
        <f>IF(O31="있음",관리자설명서!$B$15&amp;AL제품Data!$A31&amp;"_ELEV.pdf","")</f>
        <v/>
      </c>
      <c r="AE31" s="2" t="str">
        <f>IF(P31="있음",관리자설명서!$B$15&amp;AL제품Data!$A31&amp;"_ELEV.pdf","")</f>
        <v/>
      </c>
      <c r="AF31" s="2" t="str">
        <f>IF(Q31="있음",관리자설명서!$B$15&amp;AL제품Data!$A31&amp;"_CONST.dwg","")</f>
        <v/>
      </c>
      <c r="AG31" s="2" t="str">
        <f>IF(R31="있음",관리자설명서!$B$15&amp;AL제품Data!$A31&amp;"_CONST.pdf","")</f>
        <v/>
      </c>
      <c r="AH31" s="2" t="str">
        <f>IF(S31="있음",관리자설명서!$B$15&amp;AL제품Data!$A31&amp;"_INTRO.pdf","")</f>
        <v/>
      </c>
      <c r="AI31" s="2" t="str">
        <f>IF(T31="있음",관리자설명서!$B$15&amp;AL제품Data!$A31&amp;"_INTRO(S).pdf","")</f>
        <v/>
      </c>
      <c r="AJ31" s="2" t="str">
        <f>IF(U31="있음",관리자설명서!$B$15&amp;AL제품Data!$A31&amp;"_REFLET.pdf","")</f>
        <v/>
      </c>
      <c r="AK31" s="2" t="str">
        <f>IF(V31="있음",관리자설명서!$B$15&amp;AL제품Data!$A31&amp;"_REF.pdf","")</f>
        <v/>
      </c>
      <c r="AL31" s="2" t="str">
        <f>IF(W31="있음",관리자설명서!$B$15&amp;AL제품Data!$A31&amp;"_SPEC.docx","")</f>
        <v/>
      </c>
    </row>
    <row r="32" spans="1:38" ht="20.25" customHeight="1" outlineLevel="1">
      <c r="A32" s="43" t="s">
        <v>284</v>
      </c>
      <c r="B32" s="2" t="s">
        <v>494</v>
      </c>
      <c r="C32" s="2" t="s">
        <v>501</v>
      </c>
      <c r="D32" s="23" t="s">
        <v>16</v>
      </c>
      <c r="E32" s="23" t="s">
        <v>20</v>
      </c>
      <c r="F32" s="23" t="s">
        <v>620</v>
      </c>
      <c r="G32" s="23" t="s">
        <v>614</v>
      </c>
      <c r="H32" s="23" t="s">
        <v>619</v>
      </c>
      <c r="I32" s="23">
        <v>88</v>
      </c>
      <c r="J32" s="23" t="s">
        <v>414</v>
      </c>
      <c r="K32" s="23" t="s">
        <v>601</v>
      </c>
      <c r="L32" s="24"/>
      <c r="M32" s="24"/>
      <c r="N32" s="24"/>
      <c r="O32" s="24"/>
      <c r="P32" s="24"/>
      <c r="Q32" s="24"/>
      <c r="R32" s="24"/>
      <c r="S32" s="24"/>
      <c r="T32" s="24"/>
      <c r="U32" s="2" t="s">
        <v>679</v>
      </c>
      <c r="V32" s="24"/>
      <c r="W32" s="24"/>
      <c r="X32" s="2" t="s">
        <v>500</v>
      </c>
      <c r="Y32" s="24"/>
      <c r="AB32" s="2" t="str">
        <f>IF(M32="있음",관리자설명서!$B$15&amp;AL제품Data!$A32&amp;"_SEC.dwg","")</f>
        <v/>
      </c>
      <c r="AC32" s="2" t="str">
        <f>IF(N32="있음",관리자설명서!$B$15&amp;AL제품Data!$A32&amp;"_SEC.pdf","")</f>
        <v/>
      </c>
      <c r="AD32" s="2" t="str">
        <f>IF(O32="있음",관리자설명서!$B$15&amp;AL제품Data!$A32&amp;"_ELEV.pdf","")</f>
        <v/>
      </c>
      <c r="AE32" s="2" t="str">
        <f>IF(P32="있음",관리자설명서!$B$15&amp;AL제품Data!$A32&amp;"_ELEV.pdf","")</f>
        <v/>
      </c>
      <c r="AF32" s="2" t="str">
        <f>IF(Q32="있음",관리자설명서!$B$15&amp;AL제품Data!$A32&amp;"_CONST.dwg","")</f>
        <v/>
      </c>
      <c r="AG32" s="2" t="str">
        <f>IF(R32="있음",관리자설명서!$B$15&amp;AL제품Data!$A32&amp;"_CONST.pdf","")</f>
        <v/>
      </c>
      <c r="AH32" s="2" t="str">
        <f>IF(S32="있음",관리자설명서!$B$15&amp;AL제품Data!$A32&amp;"_INTRO.pdf","")</f>
        <v/>
      </c>
      <c r="AI32" s="2" t="str">
        <f>IF(T32="있음",관리자설명서!$B$15&amp;AL제품Data!$A32&amp;"_INTRO(S).pdf","")</f>
        <v/>
      </c>
      <c r="AJ32" s="2" t="str">
        <f>IF(U32="있음",관리자설명서!$B$15&amp;AL제품Data!$A32&amp;"_REFLET.pdf","")</f>
        <v>http://www.lxhausys.co.kr/popup/rn/download/downloadPopup.jsp?from=alwindow&amp;uu=/upload/alwindow/data/LONCHEL-TT_REFLET.pdf</v>
      </c>
      <c r="AK32" s="2" t="str">
        <f>IF(V32="있음",관리자설명서!$B$15&amp;AL제품Data!$A32&amp;"_REF.pdf","")</f>
        <v/>
      </c>
      <c r="AL32" s="2" t="str">
        <f>IF(W32="있음",관리자설명서!$B$15&amp;AL제품Data!$A32&amp;"_SPEC.docx","")</f>
        <v/>
      </c>
    </row>
    <row r="33" spans="1:50" ht="20.25" customHeight="1" outlineLevel="1">
      <c r="A33" s="43" t="s">
        <v>452</v>
      </c>
      <c r="B33" s="2" t="s">
        <v>494</v>
      </c>
      <c r="C33" s="2" t="s">
        <v>501</v>
      </c>
      <c r="D33" s="23" t="s">
        <v>14</v>
      </c>
      <c r="E33" s="23" t="s">
        <v>20</v>
      </c>
      <c r="F33" s="23" t="s">
        <v>675</v>
      </c>
      <c r="G33" s="23" t="s">
        <v>617</v>
      </c>
      <c r="H33" s="23" t="s">
        <v>593</v>
      </c>
      <c r="I33" s="25" t="s">
        <v>166</v>
      </c>
      <c r="J33" s="23" t="s">
        <v>414</v>
      </c>
      <c r="K33" s="23" t="s">
        <v>601</v>
      </c>
      <c r="L33" s="24"/>
      <c r="M33" s="24"/>
      <c r="N33" s="24"/>
      <c r="O33" s="24"/>
      <c r="P33" s="24"/>
      <c r="Q33" s="24"/>
      <c r="R33" s="24"/>
      <c r="S33" s="24"/>
      <c r="T33" s="24"/>
      <c r="U33" s="2" t="s">
        <v>679</v>
      </c>
      <c r="V33" s="24"/>
      <c r="W33" s="24"/>
      <c r="X33" s="2" t="s">
        <v>500</v>
      </c>
      <c r="Y33" s="24"/>
      <c r="AB33" s="2" t="str">
        <f>IF(M33="있음",관리자설명서!$B$15&amp;AL제품Data!$A33&amp;"_SEC.dwg","")</f>
        <v/>
      </c>
      <c r="AC33" s="2" t="str">
        <f>IF(N33="있음",관리자설명서!$B$15&amp;AL제품Data!$A33&amp;"_SEC.pdf","")</f>
        <v/>
      </c>
      <c r="AD33" s="2" t="str">
        <f>IF(O33="있음",관리자설명서!$B$15&amp;AL제품Data!$A33&amp;"_ELEV.pdf","")</f>
        <v/>
      </c>
      <c r="AE33" s="2" t="str">
        <f>IF(P33="있음",관리자설명서!$B$15&amp;AL제품Data!$A33&amp;"_ELEV.pdf","")</f>
        <v/>
      </c>
      <c r="AF33" s="2" t="str">
        <f>IF(Q33="있음",관리자설명서!$B$15&amp;AL제품Data!$A33&amp;"_CONST.dwg","")</f>
        <v/>
      </c>
      <c r="AG33" s="2" t="str">
        <f>IF(R33="있음",관리자설명서!$B$15&amp;AL제품Data!$A33&amp;"_CONST.pdf","")</f>
        <v/>
      </c>
      <c r="AH33" s="2" t="str">
        <f>IF(S33="있음",관리자설명서!$B$15&amp;AL제품Data!$A33&amp;"_INTRO.pdf","")</f>
        <v/>
      </c>
      <c r="AI33" s="2" t="str">
        <f>IF(T33="있음",관리자설명서!$B$15&amp;AL제품Data!$A33&amp;"_INTRO(S).pdf","")</f>
        <v/>
      </c>
      <c r="AJ33" s="2" t="str">
        <f>IF(U33="있음",관리자설명서!$B$15&amp;AL제품Data!$A33&amp;"_REFLET.pdf","")</f>
        <v>http://www.lxhausys.co.kr/popup/rn/download/downloadPopup.jsp?from=alwindow&amp;uu=/upload/alwindow/data/LONCHEL-LS_REFLET.pdf</v>
      </c>
      <c r="AK33" s="2" t="str">
        <f>IF(V33="있음",관리자설명서!$B$15&amp;AL제품Data!$A33&amp;"_REF.pdf","")</f>
        <v/>
      </c>
      <c r="AL33" s="2" t="str">
        <f>IF(W33="있음",관리자설명서!$B$15&amp;AL제품Data!$A33&amp;"_SPEC.docx","")</f>
        <v/>
      </c>
    </row>
    <row r="34" spans="1:50" ht="20.25" customHeight="1" outlineLevel="1">
      <c r="A34" s="43" t="s">
        <v>100</v>
      </c>
      <c r="B34" s="2" t="s">
        <v>491</v>
      </c>
      <c r="C34" s="2" t="s">
        <v>501</v>
      </c>
      <c r="D34" s="23" t="s">
        <v>591</v>
      </c>
      <c r="E34" s="23" t="s">
        <v>20</v>
      </c>
      <c r="F34" s="23" t="s">
        <v>598</v>
      </c>
      <c r="G34" s="23" t="s">
        <v>599</v>
      </c>
      <c r="H34" s="23" t="s">
        <v>615</v>
      </c>
      <c r="I34" s="25" t="s">
        <v>166</v>
      </c>
      <c r="J34" s="23" t="s">
        <v>414</v>
      </c>
      <c r="K34" s="23" t="s">
        <v>595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" t="s">
        <v>392</v>
      </c>
      <c r="X34" s="2" t="s">
        <v>500</v>
      </c>
      <c r="Y34" s="24"/>
      <c r="AB34" s="2" t="str">
        <f>IF(M34="있음",관리자설명서!$B$15&amp;AL제품Data!$A34&amp;"_SEC.dwg","")</f>
        <v/>
      </c>
      <c r="AC34" s="2" t="str">
        <f>IF(N34="있음",관리자설명서!$B$15&amp;AL제품Data!$A34&amp;"_SEC.pdf","")</f>
        <v/>
      </c>
      <c r="AD34" s="2" t="str">
        <f>IF(O34="있음",관리자설명서!$B$15&amp;AL제품Data!$A34&amp;"_ELEV.pdf","")</f>
        <v/>
      </c>
      <c r="AE34" s="2" t="str">
        <f>IF(P34="있음",관리자설명서!$B$15&amp;AL제품Data!$A34&amp;"_ELEV.pdf","")</f>
        <v/>
      </c>
      <c r="AF34" s="2" t="str">
        <f>IF(Q34="있음",관리자설명서!$B$15&amp;AL제품Data!$A34&amp;"_CONST.dwg","")</f>
        <v/>
      </c>
      <c r="AG34" s="2" t="str">
        <f>IF(R34="있음",관리자설명서!$B$15&amp;AL제품Data!$A34&amp;"_CONST.pdf","")</f>
        <v/>
      </c>
      <c r="AH34" s="2" t="str">
        <f>IF(S34="있음",관리자설명서!$B$15&amp;AL제품Data!$A34&amp;"_INTRO.pdf","")</f>
        <v/>
      </c>
      <c r="AI34" s="2" t="str">
        <f>IF(T34="있음",관리자설명서!$B$15&amp;AL제품Data!$A34&amp;"_INTRO(S).pdf","")</f>
        <v/>
      </c>
      <c r="AJ34" s="2" t="str">
        <f>IF(U34="있음",관리자설명서!$B$15&amp;AL제품Data!$A34&amp;"_REFLET.pdf","")</f>
        <v/>
      </c>
      <c r="AK34" s="2" t="str">
        <f>IF(V34="있음",관리자설명서!$B$15&amp;AL제품Data!$A34&amp;"_REF.pdf","")</f>
        <v/>
      </c>
      <c r="AL34" s="2" t="str">
        <f>IF(W34="있음",관리자설명서!$B$15&amp;AL제품Data!$A34&amp;"_SPEC.docx","")</f>
        <v>http://www.lxhausys.co.kr/popup/rn/download/downloadPopup.jsp?from=alwindow&amp;uu=/upload/alwindow/data/S34_SPEC.docx</v>
      </c>
    </row>
    <row r="35" spans="1:50" ht="20.25" customHeight="1" outlineLevel="1">
      <c r="A35" s="43" t="s">
        <v>689</v>
      </c>
      <c r="B35" s="2" t="s">
        <v>772</v>
      </c>
      <c r="C35" s="2" t="s">
        <v>501</v>
      </c>
      <c r="D35" s="23" t="s">
        <v>773</v>
      </c>
      <c r="E35" s="23" t="s">
        <v>20</v>
      </c>
      <c r="F35" s="2" t="s">
        <v>775</v>
      </c>
      <c r="G35" s="2" t="s">
        <v>776</v>
      </c>
      <c r="H35" s="2" t="s">
        <v>777</v>
      </c>
      <c r="I35" s="2">
        <v>283</v>
      </c>
      <c r="J35" s="2" t="s">
        <v>780</v>
      </c>
      <c r="K35" s="2" t="s">
        <v>781</v>
      </c>
      <c r="M35" s="2" t="s">
        <v>782</v>
      </c>
      <c r="N35" s="24"/>
      <c r="O35" s="24"/>
      <c r="P35" s="24"/>
      <c r="Q35" s="24"/>
      <c r="R35" s="24"/>
      <c r="S35" s="24"/>
      <c r="T35" s="24"/>
      <c r="U35" s="2" t="s">
        <v>782</v>
      </c>
      <c r="V35" s="24"/>
      <c r="W35" s="24"/>
      <c r="X35" s="2" t="s">
        <v>782</v>
      </c>
      <c r="Y35" s="24"/>
      <c r="AB35" s="2" t="str">
        <f>IF(M35="있음",관리자설명서!$B$15&amp;AL제품Data!$A35&amp;"_SEC.dwg","")</f>
        <v>http://www.lxhausys.co.kr/popup/rn/download/downloadPopup.jsp?from=alwindow&amp;uu=/upload/alwindow/data/LONCHEL-AP283PLS_SEC.dwg</v>
      </c>
      <c r="AC35" s="2" t="str">
        <f>IF(N35="있음",관리자설명서!$B$15&amp;AL제품Data!$A35&amp;"_SEC.pdf","")</f>
        <v/>
      </c>
      <c r="AD35" s="2" t="str">
        <f>IF(O35="있음",관리자설명서!$B$15&amp;AL제품Data!$A35&amp;"_ELEV.pdf","")</f>
        <v/>
      </c>
      <c r="AE35" s="2" t="str">
        <f>IF(P35="있음",관리자설명서!$B$15&amp;AL제품Data!$A35&amp;"_ELEV.pdf","")</f>
        <v/>
      </c>
      <c r="AF35" s="2" t="str">
        <f>IF(Q35="있음",관리자설명서!$B$15&amp;AL제품Data!$A35&amp;"_CONST.dwg","")</f>
        <v/>
      </c>
      <c r="AG35" s="2" t="str">
        <f>IF(R35="있음",관리자설명서!$B$15&amp;AL제품Data!$A35&amp;"_CONST.pdf","")</f>
        <v/>
      </c>
      <c r="AH35" s="2" t="str">
        <f>IF(S35="있음",관리자설명서!$B$15&amp;AL제품Data!$A35&amp;"_INTRO.pdf","")</f>
        <v/>
      </c>
      <c r="AI35" s="2" t="str">
        <f>IF(T35="있음",관리자설명서!$B$15&amp;AL제품Data!$A35&amp;"_INTRO(S).pdf","")</f>
        <v/>
      </c>
      <c r="AJ35" s="2" t="str">
        <f>IF(U35="있음",관리자설명서!$B$15&amp;AL제품Data!$A35&amp;"_REFLET.pdf","")</f>
        <v>http://www.lxhausys.co.kr/popup/rn/download/downloadPopup.jsp?from=alwindow&amp;uu=/upload/alwindow/data/LONCHEL-AP283PLS_REFLET.pdf</v>
      </c>
      <c r="AK35" s="2" t="str">
        <f>IF(V35="있음",관리자설명서!$B$15&amp;AL제품Data!$A35&amp;"_REF.pdf","")</f>
        <v/>
      </c>
      <c r="AL35" s="2" t="str">
        <f>IF(W35="있음",관리자설명서!$B$15&amp;AL제품Data!$A35&amp;"_SPEC.docx","")</f>
        <v/>
      </c>
      <c r="AX35" s="39"/>
    </row>
    <row r="36" spans="1:50" ht="20.25" customHeight="1" outlineLevel="1">
      <c r="A36" s="43" t="s">
        <v>786</v>
      </c>
      <c r="B36" s="2" t="s">
        <v>772</v>
      </c>
      <c r="C36" s="2" t="s">
        <v>501</v>
      </c>
      <c r="D36" s="23" t="s">
        <v>773</v>
      </c>
      <c r="E36" s="23" t="s">
        <v>20</v>
      </c>
      <c r="F36" s="2" t="s">
        <v>775</v>
      </c>
      <c r="G36" s="2" t="s">
        <v>776</v>
      </c>
      <c r="H36" s="2" t="s">
        <v>777</v>
      </c>
      <c r="I36" s="2">
        <v>283</v>
      </c>
      <c r="J36" s="2" t="s">
        <v>779</v>
      </c>
      <c r="K36" s="2" t="s">
        <v>781</v>
      </c>
      <c r="M36" s="2" t="s">
        <v>782</v>
      </c>
      <c r="N36" s="24"/>
      <c r="O36" s="24"/>
      <c r="P36" s="24"/>
      <c r="Q36" s="24"/>
      <c r="R36" s="24"/>
      <c r="S36" s="24"/>
      <c r="T36" s="24"/>
      <c r="U36" s="2" t="s">
        <v>782</v>
      </c>
      <c r="V36" s="24"/>
      <c r="W36" s="24"/>
      <c r="X36" s="2" t="s">
        <v>782</v>
      </c>
      <c r="Y36" s="24"/>
      <c r="AB36" s="2" t="str">
        <f>IF(M36="있음",관리자설명서!$B$15&amp;AL제품Data!$A36&amp;"_SEC.dwg","")</f>
        <v>http://www.lxhausys.co.kr/popup/rn/download/downloadPopup.jsp?from=alwindow&amp;uu=/upload/alwindow/data/LONCHEL-AP283PLS-T_SEC.dwg</v>
      </c>
      <c r="AC36" s="2" t="str">
        <f>IF(N36="있음",관리자설명서!$B$15&amp;AL제품Data!$A36&amp;"_SEC.pdf","")</f>
        <v/>
      </c>
      <c r="AD36" s="2" t="str">
        <f>IF(O36="있음",관리자설명서!$B$15&amp;AL제품Data!$A36&amp;"_ELEV.pdf","")</f>
        <v/>
      </c>
      <c r="AE36" s="2" t="str">
        <f>IF(P36="있음",관리자설명서!$B$15&amp;AL제품Data!$A36&amp;"_ELEV.pdf","")</f>
        <v/>
      </c>
      <c r="AF36" s="2" t="str">
        <f>IF(Q36="있음",관리자설명서!$B$15&amp;AL제품Data!$A36&amp;"_CONST.dwg","")</f>
        <v/>
      </c>
      <c r="AG36" s="2" t="str">
        <f>IF(R36="있음",관리자설명서!$B$15&amp;AL제품Data!$A36&amp;"_CONST.pdf","")</f>
        <v/>
      </c>
      <c r="AH36" s="2" t="str">
        <f>IF(S36="있음",관리자설명서!$B$15&amp;AL제품Data!$A36&amp;"_INTRO.pdf","")</f>
        <v/>
      </c>
      <c r="AI36" s="2" t="str">
        <f>IF(T36="있음",관리자설명서!$B$15&amp;AL제품Data!$A36&amp;"_INTRO(S).pdf","")</f>
        <v/>
      </c>
      <c r="AJ36" s="2" t="str">
        <f>IF(U36="있음",관리자설명서!$B$15&amp;AL제품Data!$A36&amp;"_REFLET.pdf","")</f>
        <v>http://www.lxhausys.co.kr/popup/rn/download/downloadPopup.jsp?from=alwindow&amp;uu=/upload/alwindow/data/LONCHEL-AP283PLS-T_REFLET.pdf</v>
      </c>
      <c r="AK36" s="2" t="str">
        <f>IF(V36="있음",관리자설명서!$B$15&amp;AL제품Data!$A36&amp;"_REF.pdf","")</f>
        <v/>
      </c>
      <c r="AL36" s="2" t="str">
        <f>IF(W36="있음",관리자설명서!$B$15&amp;AL제품Data!$A36&amp;"_SPEC.docx","")</f>
        <v/>
      </c>
      <c r="AX36" s="39"/>
    </row>
    <row r="37" spans="1:50" ht="20.25" customHeight="1" outlineLevel="1">
      <c r="A37" s="112" t="s">
        <v>787</v>
      </c>
      <c r="B37" s="2" t="s">
        <v>772</v>
      </c>
      <c r="C37" s="2" t="s">
        <v>501</v>
      </c>
      <c r="D37" s="23" t="s">
        <v>773</v>
      </c>
      <c r="E37" s="23" t="s">
        <v>20</v>
      </c>
      <c r="F37" s="2" t="s">
        <v>775</v>
      </c>
      <c r="G37" s="2" t="s">
        <v>776</v>
      </c>
      <c r="H37" s="2" t="s">
        <v>777</v>
      </c>
      <c r="I37" s="2">
        <v>286</v>
      </c>
      <c r="J37" s="2" t="s">
        <v>780</v>
      </c>
      <c r="K37" s="2" t="s">
        <v>781</v>
      </c>
      <c r="M37" s="2" t="s">
        <v>782</v>
      </c>
      <c r="N37" s="24"/>
      <c r="O37" s="24"/>
      <c r="P37" s="24"/>
      <c r="Q37" s="24"/>
      <c r="R37" s="24"/>
      <c r="S37" s="24"/>
      <c r="T37" s="24"/>
      <c r="U37" s="2" t="s">
        <v>782</v>
      </c>
      <c r="V37" s="24"/>
      <c r="W37" s="24"/>
      <c r="X37" s="2" t="s">
        <v>782</v>
      </c>
      <c r="Y37" s="24"/>
      <c r="AB37" s="2" t="str">
        <f>IF(M37="있음",관리자설명서!$B$15&amp;AL제품Data!$A37&amp;"_SEC.dwg","")</f>
        <v>http://www.lxhausys.co.kr/popup/rn/download/downloadPopup.jsp?from=alwindow&amp;uu=/upload/alwindow/data/LONCHEL-APA286PLS_SEC.dwg</v>
      </c>
      <c r="AC37" s="2" t="str">
        <f>IF(N37="있음",관리자설명서!$B$15&amp;AL제품Data!$A37&amp;"_SEC.pdf","")</f>
        <v/>
      </c>
      <c r="AD37" s="2" t="str">
        <f>IF(O37="있음",관리자설명서!$B$15&amp;AL제품Data!$A37&amp;"_ELEV.pdf","")</f>
        <v/>
      </c>
      <c r="AE37" s="2" t="str">
        <f>IF(P37="있음",관리자설명서!$B$15&amp;AL제품Data!$A37&amp;"_ELEV.pdf","")</f>
        <v/>
      </c>
      <c r="AF37" s="2" t="str">
        <f>IF(Q37="있음",관리자설명서!$B$15&amp;AL제품Data!$A37&amp;"_CONST.dwg","")</f>
        <v/>
      </c>
      <c r="AG37" s="2" t="str">
        <f>IF(R37="있음",관리자설명서!$B$15&amp;AL제품Data!$A37&amp;"_CONST.pdf","")</f>
        <v/>
      </c>
      <c r="AH37" s="2" t="str">
        <f>IF(S37="있음",관리자설명서!$B$15&amp;AL제품Data!$A37&amp;"_INTRO.pdf","")</f>
        <v/>
      </c>
      <c r="AI37" s="2" t="str">
        <f>IF(T37="있음",관리자설명서!$B$15&amp;AL제품Data!$A37&amp;"_INTRO(S).pdf","")</f>
        <v/>
      </c>
      <c r="AJ37" s="2" t="str">
        <f>IF(U37="있음",관리자설명서!$B$15&amp;AL제품Data!$A37&amp;"_REFLET.pdf","")</f>
        <v>http://www.lxhausys.co.kr/popup/rn/download/downloadPopup.jsp?from=alwindow&amp;uu=/upload/alwindow/data/LONCHEL-APA286PLS_REFLET.pdf</v>
      </c>
      <c r="AK37" s="2" t="str">
        <f>IF(V37="있음",관리자설명서!$B$15&amp;AL제품Data!$A37&amp;"_REF.pdf","")</f>
        <v/>
      </c>
      <c r="AL37" s="2" t="str">
        <f>IF(W37="있음",관리자설명서!$B$15&amp;AL제품Data!$A37&amp;"_SPEC.docx","")</f>
        <v/>
      </c>
      <c r="AX37" s="39"/>
    </row>
    <row r="38" spans="1:50" ht="20.25" customHeight="1" outlineLevel="1">
      <c r="A38" s="112" t="s">
        <v>788</v>
      </c>
      <c r="B38" s="2" t="s">
        <v>772</v>
      </c>
      <c r="C38" s="2" t="s">
        <v>501</v>
      </c>
      <c r="D38" s="23" t="s">
        <v>773</v>
      </c>
      <c r="E38" s="23" t="s">
        <v>20</v>
      </c>
      <c r="F38" s="2" t="s">
        <v>775</v>
      </c>
      <c r="G38" s="2" t="s">
        <v>776</v>
      </c>
      <c r="H38" s="2" t="s">
        <v>777</v>
      </c>
      <c r="I38" s="2">
        <v>286</v>
      </c>
      <c r="J38" s="2" t="s">
        <v>779</v>
      </c>
      <c r="K38" s="2" t="s">
        <v>781</v>
      </c>
      <c r="M38" s="2" t="s">
        <v>782</v>
      </c>
      <c r="N38" s="24"/>
      <c r="O38" s="24"/>
      <c r="P38" s="24"/>
      <c r="Q38" s="24"/>
      <c r="R38" s="24"/>
      <c r="S38" s="24"/>
      <c r="T38" s="24"/>
      <c r="U38" s="2" t="s">
        <v>782</v>
      </c>
      <c r="V38" s="24"/>
      <c r="W38" s="24"/>
      <c r="X38" s="2" t="s">
        <v>782</v>
      </c>
      <c r="Y38" s="24"/>
      <c r="AB38" s="2" t="str">
        <f>IF(M38="있음",관리자설명서!$B$15&amp;AL제품Data!$A38&amp;"_SEC.dwg","")</f>
        <v>http://www.lxhausys.co.kr/popup/rn/download/downloadPopup.jsp?from=alwindow&amp;uu=/upload/alwindow/data/LONCHEL-APA286PLS-T_SEC.dwg</v>
      </c>
      <c r="AC38" s="2" t="str">
        <f>IF(N38="있음",관리자설명서!$B$15&amp;AL제품Data!$A38&amp;"_SEC.pdf","")</f>
        <v/>
      </c>
      <c r="AD38" s="2" t="str">
        <f>IF(O38="있음",관리자설명서!$B$15&amp;AL제품Data!$A38&amp;"_ELEV.pdf","")</f>
        <v/>
      </c>
      <c r="AE38" s="2" t="str">
        <f>IF(P38="있음",관리자설명서!$B$15&amp;AL제품Data!$A38&amp;"_ELEV.pdf","")</f>
        <v/>
      </c>
      <c r="AF38" s="2" t="str">
        <f>IF(Q38="있음",관리자설명서!$B$15&amp;AL제품Data!$A38&amp;"_CONST.dwg","")</f>
        <v/>
      </c>
      <c r="AG38" s="2" t="str">
        <f>IF(R38="있음",관리자설명서!$B$15&amp;AL제품Data!$A38&amp;"_CONST.pdf","")</f>
        <v/>
      </c>
      <c r="AH38" s="2" t="str">
        <f>IF(S38="있음",관리자설명서!$B$15&amp;AL제품Data!$A38&amp;"_INTRO.pdf","")</f>
        <v/>
      </c>
      <c r="AI38" s="2" t="str">
        <f>IF(T38="있음",관리자설명서!$B$15&amp;AL제품Data!$A38&amp;"_INTRO(S).pdf","")</f>
        <v/>
      </c>
      <c r="AJ38" s="2" t="str">
        <f>IF(U38="있음",관리자설명서!$B$15&amp;AL제품Data!$A38&amp;"_REFLET.pdf","")</f>
        <v>http://www.lxhausys.co.kr/popup/rn/download/downloadPopup.jsp?from=alwindow&amp;uu=/upload/alwindow/data/LONCHEL-APA286PLS-T_REFLET.pdf</v>
      </c>
      <c r="AK38" s="2" t="str">
        <f>IF(V38="있음",관리자설명서!$B$15&amp;AL제품Data!$A38&amp;"_REF.pdf","")</f>
        <v/>
      </c>
      <c r="AL38" s="2" t="str">
        <f>IF(W38="있음",관리자설명서!$B$15&amp;AL제품Data!$A38&amp;"_SPEC.docx","")</f>
        <v/>
      </c>
      <c r="AX38" s="39"/>
    </row>
    <row r="39" spans="1:50" ht="20.25" customHeight="1" outlineLevel="1">
      <c r="A39" s="112" t="s">
        <v>770</v>
      </c>
      <c r="B39" s="2" t="s">
        <v>1308</v>
      </c>
      <c r="C39" s="2" t="s">
        <v>501</v>
      </c>
      <c r="D39" s="23" t="s">
        <v>590</v>
      </c>
      <c r="E39" s="2" t="s">
        <v>774</v>
      </c>
      <c r="F39" s="2" t="s">
        <v>775</v>
      </c>
      <c r="G39" s="2" t="s">
        <v>776</v>
      </c>
      <c r="H39" s="2" t="s">
        <v>778</v>
      </c>
      <c r="I39" s="2">
        <v>270</v>
      </c>
      <c r="J39" s="2" t="s">
        <v>780</v>
      </c>
      <c r="K39" s="2" t="s">
        <v>781</v>
      </c>
      <c r="M39" s="2" t="s">
        <v>782</v>
      </c>
      <c r="N39" s="24"/>
      <c r="O39" s="24"/>
      <c r="P39" s="24"/>
      <c r="Q39" s="24"/>
      <c r="R39" s="24"/>
      <c r="S39" s="24"/>
      <c r="T39" s="24"/>
      <c r="U39" s="2" t="s">
        <v>782</v>
      </c>
      <c r="V39" s="24"/>
      <c r="W39" s="24"/>
      <c r="X39" s="2" t="s">
        <v>782</v>
      </c>
      <c r="Y39" s="24"/>
      <c r="AB39" s="2" t="str">
        <f>IF(M39="있음",관리자설명서!$B$15&amp;AL제품Data!$A39&amp;"_SEC.dwg","")</f>
        <v>http://www.lxhausys.co.kr/popup/rn/download/downloadPopup.jsp?from=alwindow&amp;uu=/upload/alwindow/data/LONCHEL-AP270PSL_SEC.dwg</v>
      </c>
      <c r="AC39" s="2" t="str">
        <f>IF(N39="있음",관리자설명서!$B$15&amp;AL제품Data!$A39&amp;"_SEC.pdf","")</f>
        <v/>
      </c>
      <c r="AD39" s="2" t="str">
        <f>IF(O39="있음",관리자설명서!$B$15&amp;AL제품Data!$A39&amp;"_ELEV.pdf","")</f>
        <v/>
      </c>
      <c r="AE39" s="2" t="str">
        <f>IF(P39="있음",관리자설명서!$B$15&amp;AL제품Data!$A39&amp;"_ELEV.pdf","")</f>
        <v/>
      </c>
      <c r="AF39" s="2" t="str">
        <f>IF(Q39="있음",관리자설명서!$B$15&amp;AL제품Data!$A39&amp;"_CONST.dwg","")</f>
        <v/>
      </c>
      <c r="AG39" s="2" t="str">
        <f>IF(R39="있음",관리자설명서!$B$15&amp;AL제품Data!$A39&amp;"_CONST.pdf","")</f>
        <v/>
      </c>
      <c r="AH39" s="2" t="str">
        <f>IF(S39="있음",관리자설명서!$B$15&amp;AL제품Data!$A39&amp;"_INTRO.pdf","")</f>
        <v/>
      </c>
      <c r="AI39" s="2" t="str">
        <f>IF(T39="있음",관리자설명서!$B$15&amp;AL제품Data!$A39&amp;"_INTRO(S).pdf","")</f>
        <v/>
      </c>
      <c r="AJ39" s="2" t="str">
        <f>IF(U39="있음",관리자설명서!$B$15&amp;AL제품Data!$A39&amp;"_REFLET.pdf","")</f>
        <v>http://www.lxhausys.co.kr/popup/rn/download/downloadPopup.jsp?from=alwindow&amp;uu=/upload/alwindow/data/LONCHEL-AP270PSL_REFLET.pdf</v>
      </c>
      <c r="AK39" s="2" t="str">
        <f>IF(V39="있음",관리자설명서!$B$15&amp;AL제품Data!$A39&amp;"_REF.pdf","")</f>
        <v/>
      </c>
      <c r="AL39" s="2" t="str">
        <f>IF(W39="있음",관리자설명서!$B$15&amp;AL제품Data!$A39&amp;"_SPEC.docx","")</f>
        <v/>
      </c>
      <c r="AX39" s="39"/>
    </row>
    <row r="40" spans="1:50" ht="20.25" customHeight="1" outlineLevel="1">
      <c r="A40" s="112" t="s">
        <v>771</v>
      </c>
      <c r="B40" s="2" t="s">
        <v>772</v>
      </c>
      <c r="C40" s="2" t="s">
        <v>501</v>
      </c>
      <c r="D40" s="23" t="s">
        <v>590</v>
      </c>
      <c r="E40" s="2" t="s">
        <v>774</v>
      </c>
      <c r="F40" s="2" t="s">
        <v>775</v>
      </c>
      <c r="G40" s="2" t="s">
        <v>776</v>
      </c>
      <c r="H40" s="2" t="s">
        <v>778</v>
      </c>
      <c r="I40" s="2">
        <v>270</v>
      </c>
      <c r="J40" s="2" t="s">
        <v>779</v>
      </c>
      <c r="K40" s="2" t="s">
        <v>781</v>
      </c>
      <c r="M40" s="2" t="s">
        <v>782</v>
      </c>
      <c r="N40" s="24"/>
      <c r="O40" s="24"/>
      <c r="P40" s="24"/>
      <c r="Q40" s="24"/>
      <c r="R40" s="24"/>
      <c r="S40" s="24"/>
      <c r="T40" s="24"/>
      <c r="U40" s="2" t="s">
        <v>392</v>
      </c>
      <c r="V40" s="24"/>
      <c r="W40" s="24"/>
      <c r="X40" s="2" t="s">
        <v>782</v>
      </c>
      <c r="Y40" s="24"/>
      <c r="AB40" s="2" t="str">
        <f>IF(M40="있음",관리자설명서!$B$15&amp;AL제품Data!$A40&amp;"_SEC.dwg","")</f>
        <v>http://www.lxhausys.co.kr/popup/rn/download/downloadPopup.jsp?from=alwindow&amp;uu=/upload/alwindow/data/LONCHEL-AP270PSL-T_SEC.dwg</v>
      </c>
      <c r="AC40" s="2" t="str">
        <f>IF(N40="있음",관리자설명서!$B$15&amp;AL제품Data!$A40&amp;"_SEC.pdf","")</f>
        <v/>
      </c>
      <c r="AD40" s="2" t="str">
        <f>IF(O40="있음",관리자설명서!$B$15&amp;AL제품Data!$A40&amp;"_ELEV.pdf","")</f>
        <v/>
      </c>
      <c r="AE40" s="2" t="str">
        <f>IF(P40="있음",관리자설명서!$B$15&amp;AL제품Data!$A40&amp;"_ELEV.pdf","")</f>
        <v/>
      </c>
      <c r="AF40" s="2" t="str">
        <f>IF(Q40="있음",관리자설명서!$B$15&amp;AL제품Data!$A40&amp;"_CONST.dwg","")</f>
        <v/>
      </c>
      <c r="AG40" s="2" t="str">
        <f>IF(R40="있음",관리자설명서!$B$15&amp;AL제품Data!$A40&amp;"_CONST.pdf","")</f>
        <v/>
      </c>
      <c r="AH40" s="2" t="str">
        <f>IF(S40="있음",관리자설명서!$B$15&amp;AL제품Data!$A40&amp;"_INTRO.pdf","")</f>
        <v/>
      </c>
      <c r="AI40" s="2" t="str">
        <f>IF(T40="있음",관리자설명서!$B$15&amp;AL제품Data!$A40&amp;"_INTRO(S).pdf","")</f>
        <v/>
      </c>
      <c r="AJ40" s="2" t="str">
        <f>IF(U40="있음",관리자설명서!$B$15&amp;AL제품Data!$A40&amp;"_REFLET.pdf","")</f>
        <v>http://www.lxhausys.co.kr/popup/rn/download/downloadPopup.jsp?from=alwindow&amp;uu=/upload/alwindow/data/LONCHEL-AP270PSL-T_REFLET.pdf</v>
      </c>
      <c r="AK40" s="2" t="str">
        <f>IF(V40="있음",관리자설명서!$B$15&amp;AL제품Data!$A40&amp;"_REF.pdf","")</f>
        <v/>
      </c>
      <c r="AL40" s="2" t="str">
        <f>IF(W40="있음",관리자설명서!$B$15&amp;AL제품Data!$A40&amp;"_SPEC.docx","")</f>
        <v/>
      </c>
      <c r="AX40" s="39"/>
    </row>
    <row r="41" spans="1:50" ht="20.25" customHeight="1" outlineLevel="1">
      <c r="A41" s="113" t="s">
        <v>912</v>
      </c>
      <c r="B41" s="23" t="s">
        <v>880</v>
      </c>
      <c r="C41" s="23" t="s">
        <v>881</v>
      </c>
      <c r="D41" s="23" t="s">
        <v>882</v>
      </c>
      <c r="E41" s="23" t="s">
        <v>883</v>
      </c>
      <c r="F41" s="23" t="s">
        <v>1301</v>
      </c>
      <c r="G41" s="23" t="s">
        <v>982</v>
      </c>
      <c r="H41" s="23" t="s">
        <v>884</v>
      </c>
      <c r="I41" s="23">
        <v>80</v>
      </c>
      <c r="J41" s="23" t="s">
        <v>885</v>
      </c>
      <c r="K41" s="23" t="s">
        <v>886</v>
      </c>
      <c r="L41" s="25"/>
      <c r="M41" s="2" t="s">
        <v>392</v>
      </c>
      <c r="N41" s="24"/>
      <c r="O41" s="24"/>
      <c r="P41" s="24"/>
      <c r="Q41" s="24"/>
      <c r="R41" s="24"/>
      <c r="S41" s="24"/>
      <c r="T41" s="24"/>
      <c r="U41" s="2" t="s">
        <v>392</v>
      </c>
      <c r="V41" s="24"/>
      <c r="W41" s="2" t="s">
        <v>392</v>
      </c>
      <c r="X41" s="2" t="s">
        <v>887</v>
      </c>
      <c r="Y41" s="24"/>
      <c r="AB41" s="2" t="str">
        <f>IF(M41="있음",관리자설명서!$B$15&amp;AL제품Data!$A41&amp;"_SEC.dwg","")</f>
        <v>http://www.lxhausys.co.kr/popup/rn/download/downloadPopup.jsp?from=alwindow&amp;uu=/upload/alwindow/data/E9-ADR80_SEC.dwg</v>
      </c>
      <c r="AC41" s="2" t="str">
        <f>IF(N41="있음",관리자설명서!$B$15&amp;AL제품Data!$A41&amp;"_SEC.pdf","")</f>
        <v/>
      </c>
      <c r="AD41" s="2" t="str">
        <f>IF(O41="있음",관리자설명서!$B$15&amp;AL제품Data!$A41&amp;"_ELEV.pdf","")</f>
        <v/>
      </c>
      <c r="AE41" s="2" t="str">
        <f>IF(P41="있음",관리자설명서!$B$15&amp;AL제품Data!$A41&amp;"_ELEV.pdf","")</f>
        <v/>
      </c>
      <c r="AF41" s="2" t="str">
        <f>IF(Q41="있음",관리자설명서!$B$15&amp;AL제품Data!$A41&amp;"_CONST.dwg","")</f>
        <v/>
      </c>
      <c r="AG41" s="2" t="str">
        <f>IF(R41="있음",관리자설명서!$B$15&amp;AL제품Data!$A41&amp;"_CONST.pdf","")</f>
        <v/>
      </c>
      <c r="AH41" s="2" t="str">
        <f>IF(S41="있음",관리자설명서!$B$15&amp;AL제품Data!$A41&amp;"_INTRO.pdf","")</f>
        <v/>
      </c>
      <c r="AI41" s="2" t="str">
        <f>IF(T41="있음",관리자설명서!$B$15&amp;AL제품Data!$A41&amp;"_INTRO(S).pdf","")</f>
        <v/>
      </c>
      <c r="AJ41" s="2" t="str">
        <f>IF(U41="있음",관리자설명서!$B$15&amp;AL제품Data!$A41&amp;"_REFLET.pdf","")</f>
        <v>http://www.lxhausys.co.kr/popup/rn/download/downloadPopup.jsp?from=alwindow&amp;uu=/upload/alwindow/data/E9-ADR80_REFLET.pdf</v>
      </c>
      <c r="AK41" s="2" t="str">
        <f>IF(V41="있음",관리자설명서!$B$15&amp;AL제품Data!$A41&amp;"_REF.pdf","")</f>
        <v/>
      </c>
      <c r="AL41" s="2" t="str">
        <f>IF(W41="있음",관리자설명서!$B$15&amp;AL제품Data!$A41&amp;"_SPEC.docx","")</f>
        <v>http://www.lxhausys.co.kr/popup/rn/download/downloadPopup.jsp?from=alwindow&amp;uu=/upload/alwindow/data/E9-ADR80_SPEC.docx</v>
      </c>
    </row>
    <row r="42" spans="1:50" ht="20.25" customHeight="1" outlineLevel="1">
      <c r="A42" s="113" t="s">
        <v>913</v>
      </c>
      <c r="B42" s="23" t="s">
        <v>880</v>
      </c>
      <c r="C42" s="23" t="s">
        <v>881</v>
      </c>
      <c r="D42" s="23" t="s">
        <v>882</v>
      </c>
      <c r="E42" s="23" t="s">
        <v>883</v>
      </c>
      <c r="F42" s="23" t="s">
        <v>1301</v>
      </c>
      <c r="G42" s="23" t="s">
        <v>982</v>
      </c>
      <c r="H42" s="23" t="s">
        <v>884</v>
      </c>
      <c r="I42" s="23">
        <v>100</v>
      </c>
      <c r="J42" s="23" t="s">
        <v>885</v>
      </c>
      <c r="K42" s="23" t="s">
        <v>886</v>
      </c>
      <c r="L42" s="25"/>
      <c r="M42" s="2" t="s">
        <v>392</v>
      </c>
      <c r="N42" s="24"/>
      <c r="O42" s="24"/>
      <c r="P42" s="24"/>
      <c r="Q42" s="24"/>
      <c r="R42" s="24"/>
      <c r="S42" s="24"/>
      <c r="T42" s="24"/>
      <c r="U42" s="2" t="s">
        <v>392</v>
      </c>
      <c r="V42" s="24"/>
      <c r="W42" s="2" t="s">
        <v>392</v>
      </c>
      <c r="X42" s="24"/>
      <c r="Y42" s="24"/>
      <c r="AB42" s="2" t="str">
        <f>IF(M42="있음",관리자설명서!$B$15&amp;AL제품Data!$A42&amp;"_SEC.dwg","")</f>
        <v>http://www.lxhausys.co.kr/popup/rn/download/downloadPopup.jsp?from=alwindow&amp;uu=/upload/alwindow/data/E9-ADR100_SEC.dwg</v>
      </c>
      <c r="AC42" s="2" t="str">
        <f>IF(N42="있음",관리자설명서!$B$15&amp;AL제품Data!$A42&amp;"_SEC.pdf","")</f>
        <v/>
      </c>
      <c r="AD42" s="2" t="str">
        <f>IF(O42="있음",관리자설명서!$B$15&amp;AL제품Data!$A42&amp;"_ELEV.pdf","")</f>
        <v/>
      </c>
      <c r="AE42" s="2" t="str">
        <f>IF(P42="있음",관리자설명서!$B$15&amp;AL제품Data!$A42&amp;"_ELEV.pdf","")</f>
        <v/>
      </c>
      <c r="AF42" s="2" t="str">
        <f>IF(Q42="있음",관리자설명서!$B$15&amp;AL제품Data!$A42&amp;"_CONST.dwg","")</f>
        <v/>
      </c>
      <c r="AG42" s="2" t="str">
        <f>IF(R42="있음",관리자설명서!$B$15&amp;AL제품Data!$A42&amp;"_CONST.pdf","")</f>
        <v/>
      </c>
      <c r="AH42" s="2" t="str">
        <f>IF(S42="있음",관리자설명서!$B$15&amp;AL제품Data!$A42&amp;"_INTRO.pdf","")</f>
        <v/>
      </c>
      <c r="AI42" s="2" t="str">
        <f>IF(T42="있음",관리자설명서!$B$15&amp;AL제품Data!$A42&amp;"_INTRO(S).pdf","")</f>
        <v/>
      </c>
      <c r="AJ42" s="2" t="str">
        <f>IF(U42="있음",관리자설명서!$B$15&amp;AL제품Data!$A42&amp;"_REFLET.pdf","")</f>
        <v>http://www.lxhausys.co.kr/popup/rn/download/downloadPopup.jsp?from=alwindow&amp;uu=/upload/alwindow/data/E9-ADR100_REFLET.pdf</v>
      </c>
      <c r="AK42" s="2" t="str">
        <f>IF(V42="있음",관리자설명서!$B$15&amp;AL제품Data!$A42&amp;"_REF.pdf","")</f>
        <v/>
      </c>
      <c r="AL42" s="2" t="str">
        <f>IF(W42="있음",관리자설명서!$B$15&amp;AL제품Data!$A42&amp;"_SPEC.docx","")</f>
        <v>http://www.lxhausys.co.kr/popup/rn/download/downloadPopup.jsp?from=alwindow&amp;uu=/upload/alwindow/data/E9-ADR100_SPEC.docx</v>
      </c>
    </row>
    <row r="43" spans="1:50" ht="20.25" customHeight="1" outlineLevel="1">
      <c r="A43" s="113" t="s">
        <v>920</v>
      </c>
      <c r="B43" s="23" t="s">
        <v>880</v>
      </c>
      <c r="C43" s="23" t="s">
        <v>881</v>
      </c>
      <c r="D43" s="23" t="s">
        <v>888</v>
      </c>
      <c r="E43" s="23" t="s">
        <v>883</v>
      </c>
      <c r="F43" s="23" t="s">
        <v>1301</v>
      </c>
      <c r="G43" s="23" t="s">
        <v>982</v>
      </c>
      <c r="H43" s="23" t="s">
        <v>619</v>
      </c>
      <c r="I43" s="23">
        <v>90</v>
      </c>
      <c r="J43" s="23" t="s">
        <v>885</v>
      </c>
      <c r="K43" s="23" t="s">
        <v>886</v>
      </c>
      <c r="L43" s="25"/>
      <c r="M43" s="2" t="s">
        <v>392</v>
      </c>
      <c r="N43" s="24"/>
      <c r="O43" s="24"/>
      <c r="P43" s="24"/>
      <c r="Q43" s="24"/>
      <c r="R43" s="24"/>
      <c r="S43" s="24"/>
      <c r="T43" s="24"/>
      <c r="U43" s="2" t="s">
        <v>392</v>
      </c>
      <c r="V43" s="24"/>
      <c r="W43" s="2" t="s">
        <v>392</v>
      </c>
      <c r="X43" s="2" t="s">
        <v>887</v>
      </c>
      <c r="Y43" s="24"/>
      <c r="AB43" s="2" t="str">
        <f>IF(M43="있음",관리자설명서!$B$15&amp;AL제품Data!$A43&amp;"_SEC.dwg","")</f>
        <v>http://www.lxhausys.co.kr/popup/rn/download/downloadPopup.jsp?from=alwindow&amp;uu=/upload/alwindow/data/E9-ATT90_SEC.dwg</v>
      </c>
      <c r="AC43" s="2" t="str">
        <f>IF(N43="있음",관리자설명서!$B$15&amp;AL제품Data!$A43&amp;"_SEC.pdf","")</f>
        <v/>
      </c>
      <c r="AD43" s="2" t="str">
        <f>IF(O43="있음",관리자설명서!$B$15&amp;AL제품Data!$A43&amp;"_ELEV.pdf","")</f>
        <v/>
      </c>
      <c r="AE43" s="2" t="str">
        <f>IF(P43="있음",관리자설명서!$B$15&amp;AL제품Data!$A43&amp;"_ELEV.pdf","")</f>
        <v/>
      </c>
      <c r="AF43" s="2" t="str">
        <f>IF(Q43="있음",관리자설명서!$B$15&amp;AL제품Data!$A43&amp;"_CONST.dwg","")</f>
        <v/>
      </c>
      <c r="AG43" s="2" t="str">
        <f>IF(R43="있음",관리자설명서!$B$15&amp;AL제품Data!$A43&amp;"_CONST.pdf","")</f>
        <v/>
      </c>
      <c r="AH43" s="2" t="str">
        <f>IF(S43="있음",관리자설명서!$B$15&amp;AL제품Data!$A43&amp;"_INTRO.pdf","")</f>
        <v/>
      </c>
      <c r="AI43" s="2" t="str">
        <f>IF(T43="있음",관리자설명서!$B$15&amp;AL제품Data!$A43&amp;"_INTRO(S).pdf","")</f>
        <v/>
      </c>
      <c r="AJ43" s="2" t="str">
        <f>IF(U43="있음",관리자설명서!$B$15&amp;AL제품Data!$A43&amp;"_REFLET.pdf","")</f>
        <v>http://www.lxhausys.co.kr/popup/rn/download/downloadPopup.jsp?from=alwindow&amp;uu=/upload/alwindow/data/E9-ATT90_REFLET.pdf</v>
      </c>
      <c r="AK43" s="2" t="str">
        <f>IF(V43="있음",관리자설명서!$B$15&amp;AL제품Data!$A43&amp;"_REF.pdf","")</f>
        <v/>
      </c>
      <c r="AL43" s="2" t="str">
        <f>IF(W43="있음",관리자설명서!$B$15&amp;AL제품Data!$A43&amp;"_SPEC.docx","")</f>
        <v>http://www.lxhausys.co.kr/popup/rn/download/downloadPopup.jsp?from=alwindow&amp;uu=/upload/alwindow/data/E9-ATT90_SPEC.docx</v>
      </c>
    </row>
    <row r="44" spans="1:50" ht="20.25" customHeight="1" outlineLevel="1">
      <c r="A44" s="113" t="s">
        <v>914</v>
      </c>
      <c r="B44" s="23" t="s">
        <v>880</v>
      </c>
      <c r="C44" s="23" t="s">
        <v>881</v>
      </c>
      <c r="D44" s="23" t="s">
        <v>888</v>
      </c>
      <c r="E44" s="23" t="s">
        <v>883</v>
      </c>
      <c r="F44" s="23" t="s">
        <v>1301</v>
      </c>
      <c r="G44" s="23" t="s">
        <v>982</v>
      </c>
      <c r="H44" s="23" t="s">
        <v>619</v>
      </c>
      <c r="I44" s="23">
        <v>100</v>
      </c>
      <c r="J44" s="23" t="s">
        <v>885</v>
      </c>
      <c r="K44" s="23" t="s">
        <v>886</v>
      </c>
      <c r="L44" s="25"/>
      <c r="M44" s="2" t="s">
        <v>392</v>
      </c>
      <c r="N44" s="24"/>
      <c r="O44" s="24"/>
      <c r="P44" s="24"/>
      <c r="Q44" s="24"/>
      <c r="R44" s="24"/>
      <c r="S44" s="24"/>
      <c r="T44" s="24"/>
      <c r="U44" s="2" t="s">
        <v>392</v>
      </c>
      <c r="V44" s="24"/>
      <c r="W44" s="2" t="s">
        <v>392</v>
      </c>
      <c r="X44" s="24"/>
      <c r="Y44" s="24"/>
      <c r="AB44" s="2" t="str">
        <f>IF(M44="있음",관리자설명서!$B$15&amp;AL제품Data!$A44&amp;"_SEC.dwg","")</f>
        <v>http://www.lxhausys.co.kr/popup/rn/download/downloadPopup.jsp?from=alwindow&amp;uu=/upload/alwindow/data/E9-ATT100_SEC.dwg</v>
      </c>
      <c r="AC44" s="2" t="str">
        <f>IF(N44="있음",관리자설명서!$B$15&amp;AL제품Data!$A44&amp;"_SEC.pdf","")</f>
        <v/>
      </c>
      <c r="AD44" s="2" t="str">
        <f>IF(O44="있음",관리자설명서!$B$15&amp;AL제품Data!$A44&amp;"_ELEV.pdf","")</f>
        <v/>
      </c>
      <c r="AE44" s="2" t="str">
        <f>IF(P44="있음",관리자설명서!$B$15&amp;AL제품Data!$A44&amp;"_ELEV.pdf","")</f>
        <v/>
      </c>
      <c r="AF44" s="2" t="str">
        <f>IF(Q44="있음",관리자설명서!$B$15&amp;AL제품Data!$A44&amp;"_CONST.dwg","")</f>
        <v/>
      </c>
      <c r="AG44" s="2" t="str">
        <f>IF(R44="있음",관리자설명서!$B$15&amp;AL제품Data!$A44&amp;"_CONST.pdf","")</f>
        <v/>
      </c>
      <c r="AH44" s="2" t="str">
        <f>IF(S44="있음",관리자설명서!$B$15&amp;AL제품Data!$A44&amp;"_INTRO.pdf","")</f>
        <v/>
      </c>
      <c r="AI44" s="2" t="str">
        <f>IF(T44="있음",관리자설명서!$B$15&amp;AL제품Data!$A44&amp;"_INTRO(S).pdf","")</f>
        <v/>
      </c>
      <c r="AJ44" s="2" t="str">
        <f>IF(U44="있음",관리자설명서!$B$15&amp;AL제품Data!$A44&amp;"_REFLET.pdf","")</f>
        <v>http://www.lxhausys.co.kr/popup/rn/download/downloadPopup.jsp?from=alwindow&amp;uu=/upload/alwindow/data/E9-ATT100_REFLET.pdf</v>
      </c>
      <c r="AK44" s="2" t="str">
        <f>IF(V44="있음",관리자설명서!$B$15&amp;AL제품Data!$A44&amp;"_REF.pdf","")</f>
        <v/>
      </c>
      <c r="AL44" s="2" t="str">
        <f>IF(W44="있음",관리자설명서!$B$15&amp;AL제품Data!$A44&amp;"_SPEC.docx","")</f>
        <v>http://www.lxhausys.co.kr/popup/rn/download/downloadPopup.jsp?from=alwindow&amp;uu=/upload/alwindow/data/E9-ATT100_SPEC.docx</v>
      </c>
    </row>
    <row r="45" spans="1:50" ht="20.25" customHeight="1" outlineLevel="1">
      <c r="A45" s="113" t="s">
        <v>915</v>
      </c>
      <c r="B45" s="23" t="s">
        <v>880</v>
      </c>
      <c r="C45" s="23" t="s">
        <v>881</v>
      </c>
      <c r="D45" s="23" t="s">
        <v>888</v>
      </c>
      <c r="E45" s="23" t="s">
        <v>883</v>
      </c>
      <c r="F45" s="23" t="s">
        <v>1301</v>
      </c>
      <c r="G45" s="23" t="s">
        <v>982</v>
      </c>
      <c r="H45" s="23" t="s">
        <v>619</v>
      </c>
      <c r="I45" s="23">
        <v>80</v>
      </c>
      <c r="J45" s="23" t="s">
        <v>885</v>
      </c>
      <c r="K45" s="23" t="s">
        <v>886</v>
      </c>
      <c r="L45" s="25"/>
      <c r="M45" s="2" t="s">
        <v>392</v>
      </c>
      <c r="N45" s="24"/>
      <c r="O45" s="24"/>
      <c r="P45" s="24"/>
      <c r="Q45" s="24"/>
      <c r="R45" s="24"/>
      <c r="S45" s="24"/>
      <c r="T45" s="24"/>
      <c r="U45" s="2" t="s">
        <v>392</v>
      </c>
      <c r="V45" s="24"/>
      <c r="W45" s="2" t="s">
        <v>392</v>
      </c>
      <c r="X45" s="2" t="s">
        <v>887</v>
      </c>
      <c r="Y45" s="24"/>
      <c r="AB45" s="2" t="str">
        <f>IF(M45="있음",관리자설명서!$B$15&amp;AL제품Data!$A45&amp;"_SEC.dwg","")</f>
        <v>http://www.lxhausys.co.kr/popup/rn/download/downloadPopup.jsp?from=alwindow&amp;uu=/upload/alwindow/data/E9-ATT80_SEC.dwg</v>
      </c>
      <c r="AC45" s="2" t="str">
        <f>IF(N45="있음",관리자설명서!$B$15&amp;AL제품Data!$A45&amp;"_SEC.pdf","")</f>
        <v/>
      </c>
      <c r="AD45" s="2" t="str">
        <f>IF(O45="있음",관리자설명서!$B$15&amp;AL제품Data!$A45&amp;"_ELEV.pdf","")</f>
        <v/>
      </c>
      <c r="AE45" s="2" t="str">
        <f>IF(P45="있음",관리자설명서!$B$15&amp;AL제품Data!$A45&amp;"_ELEV.pdf","")</f>
        <v/>
      </c>
      <c r="AF45" s="2" t="str">
        <f>IF(Q45="있음",관리자설명서!$B$15&amp;AL제품Data!$A45&amp;"_CONST.dwg","")</f>
        <v/>
      </c>
      <c r="AG45" s="2" t="str">
        <f>IF(R45="있음",관리자설명서!$B$15&amp;AL제품Data!$A45&amp;"_CONST.pdf","")</f>
        <v/>
      </c>
      <c r="AH45" s="2" t="str">
        <f>IF(S45="있음",관리자설명서!$B$15&amp;AL제품Data!$A45&amp;"_INTRO.pdf","")</f>
        <v/>
      </c>
      <c r="AI45" s="2" t="str">
        <f>IF(T45="있음",관리자설명서!$B$15&amp;AL제품Data!$A45&amp;"_INTRO(S).pdf","")</f>
        <v/>
      </c>
      <c r="AJ45" s="2" t="str">
        <f>IF(U45="있음",관리자설명서!$B$15&amp;AL제품Data!$A45&amp;"_REFLET.pdf","")</f>
        <v>http://www.lxhausys.co.kr/popup/rn/download/downloadPopup.jsp?from=alwindow&amp;uu=/upload/alwindow/data/E9-ATT80_REFLET.pdf</v>
      </c>
      <c r="AK45" s="2" t="str">
        <f>IF(V45="있음",관리자설명서!$B$15&amp;AL제품Data!$A45&amp;"_REF.pdf","")</f>
        <v/>
      </c>
      <c r="AL45" s="2" t="str">
        <f>IF(W45="있음",관리자설명서!$B$15&amp;AL제품Data!$A45&amp;"_SPEC.docx","")</f>
        <v>http://www.lxhausys.co.kr/popup/rn/download/downloadPopup.jsp?from=alwindow&amp;uu=/upload/alwindow/data/E9-ATT80_SPEC.docx</v>
      </c>
    </row>
    <row r="46" spans="1:50" ht="20.25" customHeight="1" outlineLevel="1">
      <c r="A46" s="113" t="s">
        <v>916</v>
      </c>
      <c r="B46" s="23" t="s">
        <v>880</v>
      </c>
      <c r="C46" s="23" t="s">
        <v>881</v>
      </c>
      <c r="D46" s="23" t="s">
        <v>889</v>
      </c>
      <c r="E46" s="23" t="s">
        <v>883</v>
      </c>
      <c r="F46" s="23" t="s">
        <v>1301</v>
      </c>
      <c r="G46" s="23" t="s">
        <v>982</v>
      </c>
      <c r="H46" s="23" t="s">
        <v>890</v>
      </c>
      <c r="I46" s="23">
        <v>80</v>
      </c>
      <c r="J46" s="23" t="s">
        <v>885</v>
      </c>
      <c r="K46" s="23" t="s">
        <v>886</v>
      </c>
      <c r="L46" s="25"/>
      <c r="M46" s="2" t="s">
        <v>392</v>
      </c>
      <c r="N46" s="24"/>
      <c r="O46" s="24"/>
      <c r="P46" s="24"/>
      <c r="Q46" s="24"/>
      <c r="R46" s="24"/>
      <c r="S46" s="24"/>
      <c r="T46" s="24"/>
      <c r="U46" s="2" t="s">
        <v>392</v>
      </c>
      <c r="V46" s="24"/>
      <c r="W46" s="24"/>
      <c r="X46" s="2" t="s">
        <v>887</v>
      </c>
      <c r="Y46" s="24"/>
      <c r="AB46" s="2" t="str">
        <f>IF(M46="있음",관리자설명서!$B$15&amp;AL제품Data!$A46&amp;"_SEC.dwg","")</f>
        <v>http://www.lxhausys.co.kr/popup/rn/download/downloadPopup.jsp?from=alwindow&amp;uu=/upload/alwindow/data/E9-ATH80_SEC.dwg</v>
      </c>
      <c r="AC46" s="2" t="str">
        <f>IF(N46="있음",관리자설명서!$B$15&amp;AL제품Data!$A46&amp;"_SEC.pdf","")</f>
        <v/>
      </c>
      <c r="AD46" s="2" t="str">
        <f>IF(O46="있음",관리자설명서!$B$15&amp;AL제품Data!$A46&amp;"_ELEV.pdf","")</f>
        <v/>
      </c>
      <c r="AE46" s="2" t="str">
        <f>IF(P46="있음",관리자설명서!$B$15&amp;AL제품Data!$A46&amp;"_ELEV.pdf","")</f>
        <v/>
      </c>
      <c r="AF46" s="2" t="str">
        <f>IF(Q46="있음",관리자설명서!$B$15&amp;AL제품Data!$A46&amp;"_CONST.dwg","")</f>
        <v/>
      </c>
      <c r="AG46" s="2" t="str">
        <f>IF(R46="있음",관리자설명서!$B$15&amp;AL제품Data!$A46&amp;"_CONST.pdf","")</f>
        <v/>
      </c>
      <c r="AH46" s="2" t="str">
        <f>IF(S46="있음",관리자설명서!$B$15&amp;AL제품Data!$A46&amp;"_INTRO.pdf","")</f>
        <v/>
      </c>
      <c r="AI46" s="2" t="str">
        <f>IF(T46="있음",관리자설명서!$B$15&amp;AL제품Data!$A46&amp;"_INTRO(S).pdf","")</f>
        <v/>
      </c>
      <c r="AJ46" s="2" t="str">
        <f>IF(U46="있음",관리자설명서!$B$15&amp;AL제품Data!$A46&amp;"_REFLET.pdf","")</f>
        <v>http://www.lxhausys.co.kr/popup/rn/download/downloadPopup.jsp?from=alwindow&amp;uu=/upload/alwindow/data/E9-ATH80_REFLET.pdf</v>
      </c>
      <c r="AK46" s="2" t="str">
        <f>IF(V46="있음",관리자설명서!$B$15&amp;AL제품Data!$A46&amp;"_REF.pdf","")</f>
        <v/>
      </c>
      <c r="AL46" s="2" t="str">
        <f>IF(W46="있음",관리자설명서!$B$15&amp;AL제품Data!$A46&amp;"_SPEC.docx","")</f>
        <v/>
      </c>
    </row>
    <row r="47" spans="1:50" ht="20.25" customHeight="1" outlineLevel="1">
      <c r="A47" s="113" t="s">
        <v>917</v>
      </c>
      <c r="B47" s="23" t="s">
        <v>880</v>
      </c>
      <c r="C47" s="23" t="s">
        <v>881</v>
      </c>
      <c r="D47" s="23" t="s">
        <v>889</v>
      </c>
      <c r="E47" s="23" t="s">
        <v>883</v>
      </c>
      <c r="F47" s="23" t="s">
        <v>1301</v>
      </c>
      <c r="G47" s="23" t="s">
        <v>982</v>
      </c>
      <c r="H47" s="23" t="s">
        <v>891</v>
      </c>
      <c r="I47" s="23">
        <v>90</v>
      </c>
      <c r="J47" s="23" t="s">
        <v>885</v>
      </c>
      <c r="K47" s="23" t="s">
        <v>886</v>
      </c>
      <c r="L47" s="25"/>
      <c r="M47" s="2" t="s">
        <v>392</v>
      </c>
      <c r="N47" s="24"/>
      <c r="O47" s="24"/>
      <c r="P47" s="24"/>
      <c r="Q47" s="24"/>
      <c r="R47" s="24"/>
      <c r="S47" s="24"/>
      <c r="T47" s="24"/>
      <c r="U47" s="2" t="s">
        <v>392</v>
      </c>
      <c r="V47" s="24"/>
      <c r="W47" s="24"/>
      <c r="X47" s="2" t="s">
        <v>887</v>
      </c>
      <c r="Y47" s="24"/>
      <c r="AB47" s="2" t="str">
        <f>IF(M47="있음",관리자설명서!$B$15&amp;AL제품Data!$A47&amp;"_SEC.dwg","")</f>
        <v>http://www.lxhausys.co.kr/popup/rn/download/downloadPopup.jsp?from=alwindow&amp;uu=/upload/alwindow/data/E9-ATHSH90_SEC.dwg</v>
      </c>
      <c r="AC47" s="2" t="str">
        <f>IF(N47="있음",관리자설명서!$B$15&amp;AL제품Data!$A47&amp;"_SEC.pdf","")</f>
        <v/>
      </c>
      <c r="AD47" s="2" t="str">
        <f>IF(O47="있음",관리자설명서!$B$15&amp;AL제품Data!$A47&amp;"_ELEV.pdf","")</f>
        <v/>
      </c>
      <c r="AE47" s="2" t="str">
        <f>IF(P47="있음",관리자설명서!$B$15&amp;AL제품Data!$A47&amp;"_ELEV.pdf","")</f>
        <v/>
      </c>
      <c r="AF47" s="2" t="str">
        <f>IF(Q47="있음",관리자설명서!$B$15&amp;AL제품Data!$A47&amp;"_CONST.dwg","")</f>
        <v/>
      </c>
      <c r="AG47" s="2" t="str">
        <f>IF(R47="있음",관리자설명서!$B$15&amp;AL제품Data!$A47&amp;"_CONST.pdf","")</f>
        <v/>
      </c>
      <c r="AH47" s="2" t="str">
        <f>IF(S47="있음",관리자설명서!$B$15&amp;AL제품Data!$A47&amp;"_INTRO.pdf","")</f>
        <v/>
      </c>
      <c r="AI47" s="2" t="str">
        <f>IF(T47="있음",관리자설명서!$B$15&amp;AL제품Data!$A47&amp;"_INTRO(S).pdf","")</f>
        <v/>
      </c>
      <c r="AJ47" s="2" t="str">
        <f>IF(U47="있음",관리자설명서!$B$15&amp;AL제품Data!$A47&amp;"_REFLET.pdf","")</f>
        <v>http://www.lxhausys.co.kr/popup/rn/download/downloadPopup.jsp?from=alwindow&amp;uu=/upload/alwindow/data/E9-ATHSH90_REFLET.pdf</v>
      </c>
      <c r="AK47" s="2" t="str">
        <f>IF(V47="있음",관리자설명서!$B$15&amp;AL제품Data!$A47&amp;"_REF.pdf","")</f>
        <v/>
      </c>
      <c r="AL47" s="2" t="str">
        <f>IF(W47="있음",관리자설명서!$B$15&amp;AL제품Data!$A47&amp;"_SPEC.docx","")</f>
        <v/>
      </c>
    </row>
    <row r="48" spans="1:50" ht="20.25" customHeight="1" outlineLevel="1">
      <c r="A48" s="113" t="s">
        <v>918</v>
      </c>
      <c r="B48" s="23" t="s">
        <v>880</v>
      </c>
      <c r="C48" s="23" t="s">
        <v>881</v>
      </c>
      <c r="D48" s="23" t="s">
        <v>889</v>
      </c>
      <c r="E48" s="23" t="s">
        <v>883</v>
      </c>
      <c r="F48" s="23" t="s">
        <v>1301</v>
      </c>
      <c r="G48" s="23" t="s">
        <v>982</v>
      </c>
      <c r="H48" s="23" t="s">
        <v>892</v>
      </c>
      <c r="I48" s="23">
        <v>80</v>
      </c>
      <c r="J48" s="23" t="s">
        <v>885</v>
      </c>
      <c r="K48" s="23" t="s">
        <v>886</v>
      </c>
      <c r="L48" s="25"/>
      <c r="M48" s="2" t="s">
        <v>392</v>
      </c>
      <c r="N48" s="24"/>
      <c r="O48" s="24"/>
      <c r="P48" s="24"/>
      <c r="Q48" s="24"/>
      <c r="R48" s="24"/>
      <c r="S48" s="24"/>
      <c r="T48" s="24"/>
      <c r="U48" s="2" t="s">
        <v>392</v>
      </c>
      <c r="V48" s="24"/>
      <c r="W48" s="24"/>
      <c r="X48" s="2" t="s">
        <v>887</v>
      </c>
      <c r="Y48" s="24"/>
      <c r="AB48" s="2" t="str">
        <f>IF(M48="있음",관리자설명서!$B$15&amp;AL제품Data!$A48&amp;"_SEC.dwg","")</f>
        <v>http://www.lxhausys.co.kr/popup/rn/download/downloadPopup.jsp?from=alwindow&amp;uu=/upload/alwindow/data/E9-ASH80_SEC.dwg</v>
      </c>
      <c r="AC48" s="2" t="str">
        <f>IF(N48="있음",관리자설명서!$B$15&amp;AL제품Data!$A48&amp;"_SEC.pdf","")</f>
        <v/>
      </c>
      <c r="AD48" s="2" t="str">
        <f>IF(O48="있음",관리자설명서!$B$15&amp;AL제품Data!$A48&amp;"_ELEV.pdf","")</f>
        <v/>
      </c>
      <c r="AE48" s="2" t="str">
        <f>IF(P48="있음",관리자설명서!$B$15&amp;AL제품Data!$A48&amp;"_ELEV.pdf","")</f>
        <v/>
      </c>
      <c r="AF48" s="2" t="str">
        <f>IF(Q48="있음",관리자설명서!$B$15&amp;AL제품Data!$A48&amp;"_CONST.dwg","")</f>
        <v/>
      </c>
      <c r="AG48" s="2" t="str">
        <f>IF(R48="있음",관리자설명서!$B$15&amp;AL제품Data!$A48&amp;"_CONST.pdf","")</f>
        <v/>
      </c>
      <c r="AH48" s="2" t="str">
        <f>IF(S48="있음",관리자설명서!$B$15&amp;AL제품Data!$A48&amp;"_INTRO.pdf","")</f>
        <v/>
      </c>
      <c r="AI48" s="2" t="str">
        <f>IF(T48="있음",관리자설명서!$B$15&amp;AL제품Data!$A48&amp;"_INTRO(S).pdf","")</f>
        <v/>
      </c>
      <c r="AJ48" s="2" t="str">
        <f>IF(U48="있음",관리자설명서!$B$15&amp;AL제품Data!$A48&amp;"_REFLET.pdf","")</f>
        <v>http://www.lxhausys.co.kr/popup/rn/download/downloadPopup.jsp?from=alwindow&amp;uu=/upload/alwindow/data/E9-ASH80_REFLET.pdf</v>
      </c>
      <c r="AK48" s="2" t="str">
        <f>IF(V48="있음",관리자설명서!$B$15&amp;AL제품Data!$A48&amp;"_REF.pdf","")</f>
        <v/>
      </c>
      <c r="AL48" s="2" t="str">
        <f>IF(W48="있음",관리자설명서!$B$15&amp;AL제품Data!$A48&amp;"_SPEC.docx","")</f>
        <v/>
      </c>
    </row>
    <row r="49" spans="1:38" ht="20.25" customHeight="1" outlineLevel="1">
      <c r="A49" s="113" t="s">
        <v>922</v>
      </c>
      <c r="B49" s="23" t="s">
        <v>880</v>
      </c>
      <c r="C49" s="23" t="s">
        <v>881</v>
      </c>
      <c r="D49" s="23" t="s">
        <v>14</v>
      </c>
      <c r="E49" s="23" t="s">
        <v>883</v>
      </c>
      <c r="F49" s="23" t="s">
        <v>1301</v>
      </c>
      <c r="G49" s="23" t="s">
        <v>982</v>
      </c>
      <c r="H49" s="23" t="s">
        <v>893</v>
      </c>
      <c r="I49" s="23">
        <v>200</v>
      </c>
      <c r="J49" s="23" t="s">
        <v>885</v>
      </c>
      <c r="K49" s="23" t="s">
        <v>886</v>
      </c>
      <c r="L49" s="25"/>
      <c r="M49" s="2" t="s">
        <v>392</v>
      </c>
      <c r="N49" s="24"/>
      <c r="O49" s="24"/>
      <c r="P49" s="24"/>
      <c r="Q49" s="24"/>
      <c r="R49" s="24"/>
      <c r="S49" s="24"/>
      <c r="T49" s="24"/>
      <c r="U49" s="2" t="s">
        <v>392</v>
      </c>
      <c r="V49" s="24"/>
      <c r="W49" s="2" t="s">
        <v>392</v>
      </c>
      <c r="X49" s="2" t="s">
        <v>887</v>
      </c>
      <c r="Y49" s="24"/>
      <c r="AB49" s="2" t="str">
        <f>IF(M49="있음",관리자설명서!$B$15&amp;AL제품Data!$A49&amp;"_SEC.dwg","")</f>
        <v>http://www.lxhausys.co.kr/popup/rn/download/downloadPopup.jsp?from=alwindow&amp;uu=/upload/alwindow/data/E9-ALS200_SEC.dwg</v>
      </c>
      <c r="AC49" s="2" t="str">
        <f>IF(N49="있음",관리자설명서!$B$15&amp;AL제품Data!$A49&amp;"_SEC.pdf","")</f>
        <v/>
      </c>
      <c r="AD49" s="2" t="str">
        <f>IF(O49="있음",관리자설명서!$B$15&amp;AL제품Data!$A49&amp;"_ELEV.pdf","")</f>
        <v/>
      </c>
      <c r="AE49" s="2" t="str">
        <f>IF(P49="있음",관리자설명서!$B$15&amp;AL제품Data!$A49&amp;"_ELEV.pdf","")</f>
        <v/>
      </c>
      <c r="AF49" s="2" t="str">
        <f>IF(Q49="있음",관리자설명서!$B$15&amp;AL제품Data!$A49&amp;"_CONST.dwg","")</f>
        <v/>
      </c>
      <c r="AG49" s="2" t="str">
        <f>IF(R49="있음",관리자설명서!$B$15&amp;AL제품Data!$A49&amp;"_CONST.pdf","")</f>
        <v/>
      </c>
      <c r="AH49" s="2" t="str">
        <f>IF(S49="있음",관리자설명서!$B$15&amp;AL제품Data!$A49&amp;"_INTRO.pdf","")</f>
        <v/>
      </c>
      <c r="AI49" s="2" t="str">
        <f>IF(T49="있음",관리자설명서!$B$15&amp;AL제품Data!$A49&amp;"_INTRO(S).pdf","")</f>
        <v/>
      </c>
      <c r="AJ49" s="2" t="str">
        <f>IF(U49="있음",관리자설명서!$B$15&amp;AL제품Data!$A49&amp;"_REFLET.pdf","")</f>
        <v>http://www.lxhausys.co.kr/popup/rn/download/downloadPopup.jsp?from=alwindow&amp;uu=/upload/alwindow/data/E9-ALS200_REFLET.pdf</v>
      </c>
      <c r="AK49" s="2" t="str">
        <f>IF(V49="있음",관리자설명서!$B$15&amp;AL제품Data!$A49&amp;"_REF.pdf","")</f>
        <v/>
      </c>
      <c r="AL49" s="2" t="str">
        <f>IF(W49="있음",관리자설명서!$B$15&amp;AL제품Data!$A49&amp;"_SPEC.docx","")</f>
        <v>http://www.lxhausys.co.kr/popup/rn/download/downloadPopup.jsp?from=alwindow&amp;uu=/upload/alwindow/data/E9-ALS200_SPEC.docx</v>
      </c>
    </row>
    <row r="50" spans="1:38" ht="20.25" customHeight="1" outlineLevel="1">
      <c r="A50" s="113" t="s">
        <v>919</v>
      </c>
      <c r="B50" s="23" t="s">
        <v>880</v>
      </c>
      <c r="C50" s="23" t="s">
        <v>881</v>
      </c>
      <c r="D50" s="23" t="s">
        <v>14</v>
      </c>
      <c r="E50" s="23" t="s">
        <v>883</v>
      </c>
      <c r="F50" s="23" t="s">
        <v>1301</v>
      </c>
      <c r="G50" s="23" t="s">
        <v>982</v>
      </c>
      <c r="H50" s="23" t="s">
        <v>893</v>
      </c>
      <c r="I50" s="23">
        <v>245</v>
      </c>
      <c r="J50" s="23" t="s">
        <v>885</v>
      </c>
      <c r="K50" s="23" t="s">
        <v>886</v>
      </c>
      <c r="L50" s="25"/>
      <c r="M50" s="2" t="s">
        <v>392</v>
      </c>
      <c r="N50" s="24"/>
      <c r="O50" s="24"/>
      <c r="P50" s="24"/>
      <c r="Q50" s="24"/>
      <c r="R50" s="24"/>
      <c r="S50" s="24"/>
      <c r="T50" s="24"/>
      <c r="U50" s="2" t="s">
        <v>392</v>
      </c>
      <c r="V50" s="24"/>
      <c r="W50" s="2" t="s">
        <v>392</v>
      </c>
      <c r="X50" s="2" t="s">
        <v>887</v>
      </c>
      <c r="Y50" s="24"/>
      <c r="AB50" s="2" t="str">
        <f>IF(M50="있음",관리자설명서!$B$15&amp;AL제품Data!$A50&amp;"_SEC.dwg","")</f>
        <v>http://www.lxhausys.co.kr/popup/rn/download/downloadPopup.jsp?from=alwindow&amp;uu=/upload/alwindow/data/E9-ALS245_SEC.dwg</v>
      </c>
      <c r="AC50" s="2" t="str">
        <f>IF(N50="있음",관리자설명서!$B$15&amp;AL제품Data!$A50&amp;"_SEC.pdf","")</f>
        <v/>
      </c>
      <c r="AD50" s="2" t="str">
        <f>IF(O50="있음",관리자설명서!$B$15&amp;AL제품Data!$A50&amp;"_ELEV.pdf","")</f>
        <v/>
      </c>
      <c r="AE50" s="2" t="str">
        <f>IF(P50="있음",관리자설명서!$B$15&amp;AL제품Data!$A50&amp;"_ELEV.pdf","")</f>
        <v/>
      </c>
      <c r="AF50" s="2" t="str">
        <f>IF(Q50="있음",관리자설명서!$B$15&amp;AL제품Data!$A50&amp;"_CONST.dwg","")</f>
        <v/>
      </c>
      <c r="AG50" s="2" t="str">
        <f>IF(R50="있음",관리자설명서!$B$15&amp;AL제품Data!$A50&amp;"_CONST.pdf","")</f>
        <v/>
      </c>
      <c r="AH50" s="2" t="str">
        <f>IF(S50="있음",관리자설명서!$B$15&amp;AL제품Data!$A50&amp;"_INTRO.pdf","")</f>
        <v/>
      </c>
      <c r="AI50" s="2" t="str">
        <f>IF(T50="있음",관리자설명서!$B$15&amp;AL제품Data!$A50&amp;"_INTRO(S).pdf","")</f>
        <v/>
      </c>
      <c r="AJ50" s="2" t="str">
        <f>IF(U50="있음",관리자설명서!$B$15&amp;AL제품Data!$A50&amp;"_REFLET.pdf","")</f>
        <v>http://www.lxhausys.co.kr/popup/rn/download/downloadPopup.jsp?from=alwindow&amp;uu=/upload/alwindow/data/E9-ALS245_REFLET.pdf</v>
      </c>
      <c r="AK50" s="2" t="str">
        <f>IF(V50="있음",관리자설명서!$B$15&amp;AL제품Data!$A50&amp;"_REF.pdf","")</f>
        <v/>
      </c>
      <c r="AL50" s="2" t="str">
        <f>IF(W50="있음",관리자설명서!$B$15&amp;AL제품Data!$A50&amp;"_SPEC.docx","")</f>
        <v>http://www.lxhausys.co.kr/popup/rn/download/downloadPopup.jsp?from=alwindow&amp;uu=/upload/alwindow/data/E9-ALS245_SPEC.docx</v>
      </c>
    </row>
    <row r="51" spans="1:38" ht="20.25" customHeight="1" outlineLevel="1">
      <c r="A51" s="113" t="s">
        <v>921</v>
      </c>
      <c r="B51" s="23" t="s">
        <v>880</v>
      </c>
      <c r="C51" s="23" t="s">
        <v>881</v>
      </c>
      <c r="D51" s="23" t="s">
        <v>894</v>
      </c>
      <c r="E51" s="23" t="s">
        <v>883</v>
      </c>
      <c r="F51" s="23" t="s">
        <v>1301</v>
      </c>
      <c r="G51" s="23" t="s">
        <v>982</v>
      </c>
      <c r="H51" s="23" t="s">
        <v>895</v>
      </c>
      <c r="I51" s="23">
        <v>210</v>
      </c>
      <c r="J51" s="23" t="s">
        <v>885</v>
      </c>
      <c r="K51" s="23" t="s">
        <v>886</v>
      </c>
      <c r="L51" s="25"/>
      <c r="M51" s="2" t="s">
        <v>392</v>
      </c>
      <c r="N51" s="24"/>
      <c r="O51" s="24"/>
      <c r="P51" s="24"/>
      <c r="Q51" s="24"/>
      <c r="R51" s="24"/>
      <c r="S51" s="24"/>
      <c r="T51" s="24"/>
      <c r="U51" s="24"/>
      <c r="V51" s="24"/>
      <c r="W51" s="2" t="s">
        <v>392</v>
      </c>
      <c r="X51" s="24"/>
      <c r="Y51" s="24"/>
      <c r="AB51" s="2" t="str">
        <f>IF(M51="있음",관리자설명서!$B$15&amp;AL제품Data!$A51&amp;"_SEC.dwg","")</f>
        <v>http://www.lxhausys.co.kr/popup/rn/download/downloadPopup.jsp?from=alwindow&amp;uu=/upload/alwindow/data/E9-APS210_SEC.dwg</v>
      </c>
      <c r="AC51" s="2" t="str">
        <f>IF(N51="있음",관리자설명서!$B$15&amp;AL제품Data!$A51&amp;"_SEC.pdf","")</f>
        <v/>
      </c>
      <c r="AD51" s="2" t="str">
        <f>IF(O51="있음",관리자설명서!$B$15&amp;AL제품Data!$A51&amp;"_ELEV.pdf","")</f>
        <v/>
      </c>
      <c r="AE51" s="2" t="str">
        <f>IF(P51="있음",관리자설명서!$B$15&amp;AL제품Data!$A51&amp;"_ELEV.pdf","")</f>
        <v/>
      </c>
      <c r="AF51" s="2" t="str">
        <f>IF(Q51="있음",관리자설명서!$B$15&amp;AL제품Data!$A51&amp;"_CONST.dwg","")</f>
        <v/>
      </c>
      <c r="AG51" s="2" t="str">
        <f>IF(R51="있음",관리자설명서!$B$15&amp;AL제품Data!$A51&amp;"_CONST.pdf","")</f>
        <v/>
      </c>
      <c r="AH51" s="2" t="str">
        <f>IF(S51="있음",관리자설명서!$B$15&amp;AL제품Data!$A51&amp;"_INTRO.pdf","")</f>
        <v/>
      </c>
      <c r="AI51" s="2" t="str">
        <f>IF(T51="있음",관리자설명서!$B$15&amp;AL제품Data!$A51&amp;"_INTRO(S).pdf","")</f>
        <v/>
      </c>
      <c r="AJ51" s="2" t="str">
        <f>IF(U51="있음",관리자설명서!$B$15&amp;AL제품Data!$A51&amp;"_REFLET.pdf","")</f>
        <v/>
      </c>
      <c r="AK51" s="2" t="str">
        <f>IF(V51="있음",관리자설명서!$B$15&amp;AL제품Data!$A51&amp;"_REF.pdf","")</f>
        <v/>
      </c>
      <c r="AL51" s="2" t="str">
        <f>IF(W51="있음",관리자설명서!$B$15&amp;AL제품Data!$A51&amp;"_SPEC.docx","")</f>
        <v>http://www.lxhausys.co.kr/popup/rn/download/downloadPopup.jsp?from=alwindow&amp;uu=/upload/alwindow/data/E9-APS210_SPEC.docx</v>
      </c>
    </row>
    <row r="52" spans="1:38" ht="20.25" customHeight="1" outlineLevel="1">
      <c r="A52" s="114" t="s">
        <v>923</v>
      </c>
      <c r="B52" s="2" t="s">
        <v>880</v>
      </c>
      <c r="C52" s="2" t="s">
        <v>881</v>
      </c>
      <c r="D52" s="23" t="s">
        <v>588</v>
      </c>
      <c r="E52" s="23" t="s">
        <v>896</v>
      </c>
      <c r="F52" s="23" t="s">
        <v>1301</v>
      </c>
      <c r="G52" s="23" t="s">
        <v>982</v>
      </c>
      <c r="H52" s="23" t="s">
        <v>597</v>
      </c>
      <c r="I52" s="23">
        <v>68</v>
      </c>
      <c r="J52" s="23" t="s">
        <v>594</v>
      </c>
      <c r="K52" s="23" t="s">
        <v>886</v>
      </c>
      <c r="L52" s="24"/>
      <c r="M52" s="2" t="s">
        <v>45</v>
      </c>
      <c r="N52" s="24"/>
      <c r="O52" s="24"/>
      <c r="P52" s="24"/>
      <c r="Q52" s="24"/>
      <c r="R52" s="24"/>
      <c r="S52" s="24"/>
      <c r="T52" s="24"/>
      <c r="U52" s="2" t="s">
        <v>392</v>
      </c>
      <c r="V52" s="24"/>
      <c r="W52" s="24"/>
      <c r="X52" s="24"/>
      <c r="Y52" s="24"/>
      <c r="AB52" s="2" t="str">
        <f>IF(M52="있음",관리자설명서!$B$15&amp;AL제품Data!$A52&amp;"_SEC.dwg","")</f>
        <v>http://www.lxhausys.co.kr/popup/rn/download/downloadPopup.jsp?from=alwindow&amp;uu=/upload/alwindow/data/E9-AFD68_SEC.dwg</v>
      </c>
      <c r="AC52" s="2" t="str">
        <f>IF(N52="있음",관리자설명서!$B$15&amp;AL제품Data!$A52&amp;"_SEC.pdf","")</f>
        <v/>
      </c>
      <c r="AD52" s="2" t="str">
        <f>IF(O52="있음",관리자설명서!$B$15&amp;AL제품Data!$A52&amp;"_ELEV.pdf","")</f>
        <v/>
      </c>
      <c r="AE52" s="2" t="str">
        <f>IF(P52="있음",관리자설명서!$B$15&amp;AL제품Data!$A52&amp;"_ELEV.pdf","")</f>
        <v/>
      </c>
      <c r="AF52" s="2" t="str">
        <f>IF(Q52="있음",관리자설명서!$B$15&amp;AL제품Data!$A52&amp;"_CONST.dwg","")</f>
        <v/>
      </c>
      <c r="AG52" s="2" t="str">
        <f>IF(R52="있음",관리자설명서!$B$15&amp;AL제품Data!$A52&amp;"_CONST.pdf","")</f>
        <v/>
      </c>
      <c r="AH52" s="2" t="str">
        <f>IF(S52="있음",관리자설명서!$B$15&amp;AL제품Data!$A52&amp;"_INTRO.pdf","")</f>
        <v/>
      </c>
      <c r="AI52" s="2" t="str">
        <f>IF(T52="있음",관리자설명서!$B$15&amp;AL제품Data!$A52&amp;"_INTRO(S).pdf","")</f>
        <v/>
      </c>
      <c r="AJ52" s="2" t="str">
        <f>IF(U52="있음",관리자설명서!$B$15&amp;AL제품Data!$A52&amp;"_REFLET.pdf","")</f>
        <v>http://www.lxhausys.co.kr/popup/rn/download/downloadPopup.jsp?from=alwindow&amp;uu=/upload/alwindow/data/E9-AFD68_REFLET.pdf</v>
      </c>
      <c r="AK52" s="2" t="str">
        <f>IF(V52="있음",관리자설명서!$B$15&amp;AL제품Data!$A52&amp;"_REF.pdf","")</f>
        <v/>
      </c>
      <c r="AL52" s="2" t="str">
        <f>IF(W52="있음",관리자설명서!$B$15&amp;AL제품Data!$A52&amp;"_SPEC.docx","")</f>
        <v/>
      </c>
    </row>
    <row r="53" spans="1:38" ht="20.25" customHeight="1" outlineLevel="1">
      <c r="A53" s="113" t="s">
        <v>997</v>
      </c>
      <c r="B53" s="23" t="s">
        <v>897</v>
      </c>
      <c r="C53" s="23" t="s">
        <v>881</v>
      </c>
      <c r="D53" s="23" t="s">
        <v>590</v>
      </c>
      <c r="E53" s="23" t="s">
        <v>883</v>
      </c>
      <c r="F53" s="23" t="s">
        <v>1301</v>
      </c>
      <c r="G53" s="23" t="s">
        <v>982</v>
      </c>
      <c r="H53" s="23" t="s">
        <v>898</v>
      </c>
      <c r="I53" s="23">
        <v>270</v>
      </c>
      <c r="J53" s="23" t="s">
        <v>885</v>
      </c>
      <c r="K53" s="23" t="s">
        <v>886</v>
      </c>
      <c r="L53" s="25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AB53" s="2" t="str">
        <f>IF(M53="있음",관리자설명서!$B$15&amp;AL제품Data!$A53&amp;"_SEC.dwg","")</f>
        <v/>
      </c>
      <c r="AC53" s="2" t="str">
        <f>IF(N53="있음",관리자설명서!$B$15&amp;AL제품Data!$A53&amp;"_SEC.pdf","")</f>
        <v/>
      </c>
      <c r="AD53" s="2" t="str">
        <f>IF(O53="있음",관리자설명서!$B$15&amp;AL제품Data!$A53&amp;"_ELEV.pdf","")</f>
        <v/>
      </c>
      <c r="AE53" s="2" t="str">
        <f>IF(P53="있음",관리자설명서!$B$15&amp;AL제품Data!$A53&amp;"_ELEV.pdf","")</f>
        <v/>
      </c>
      <c r="AF53" s="2" t="str">
        <f>IF(Q53="있음",관리자설명서!$B$15&amp;AL제품Data!$A53&amp;"_CONST.dwg","")</f>
        <v/>
      </c>
      <c r="AG53" s="2" t="str">
        <f>IF(R53="있음",관리자설명서!$B$15&amp;AL제품Data!$A53&amp;"_CONST.pdf","")</f>
        <v/>
      </c>
      <c r="AH53" s="2" t="str">
        <f>IF(S53="있음",관리자설명서!$B$15&amp;AL제품Data!$A53&amp;"_INTRO.pdf","")</f>
        <v/>
      </c>
      <c r="AI53" s="2" t="str">
        <f>IF(T53="있음",관리자설명서!$B$15&amp;AL제품Data!$A53&amp;"_INTRO(S).pdf","")</f>
        <v/>
      </c>
      <c r="AJ53" s="2" t="str">
        <f>IF(U53="있음",관리자설명서!$B$15&amp;AL제품Data!$A53&amp;"_REFLET.pdf","")</f>
        <v/>
      </c>
      <c r="AK53" s="2" t="str">
        <f>IF(V53="있음",관리자설명서!$B$15&amp;AL제품Data!$A53&amp;"_REF.pdf","")</f>
        <v/>
      </c>
      <c r="AL53" s="2" t="str">
        <f>IF(W53="있음",관리자설명서!$B$15&amp;AL제품Data!$A53&amp;"_SPEC.docx","")</f>
        <v/>
      </c>
    </row>
    <row r="54" spans="1:38" ht="20.25" customHeight="1" outlineLevel="1">
      <c r="A54" s="114" t="s">
        <v>998</v>
      </c>
      <c r="B54" s="2" t="s">
        <v>880</v>
      </c>
      <c r="C54" s="2" t="s">
        <v>881</v>
      </c>
      <c r="D54" s="23" t="s">
        <v>591</v>
      </c>
      <c r="E54" s="23" t="s">
        <v>899</v>
      </c>
      <c r="F54" s="23" t="s">
        <v>1301</v>
      </c>
      <c r="G54" s="23" t="s">
        <v>982</v>
      </c>
      <c r="H54" s="23" t="s">
        <v>615</v>
      </c>
      <c r="I54" s="25" t="s">
        <v>166</v>
      </c>
      <c r="J54" s="23" t="s">
        <v>414</v>
      </c>
      <c r="K54" s="23" t="s">
        <v>886</v>
      </c>
      <c r="L54" s="24"/>
      <c r="M54" s="2" t="s">
        <v>392</v>
      </c>
      <c r="N54" s="24"/>
      <c r="O54" s="24"/>
      <c r="P54" s="24"/>
      <c r="Q54" s="24"/>
      <c r="R54" s="24"/>
      <c r="S54" s="24"/>
      <c r="T54" s="24"/>
      <c r="U54" s="2" t="s">
        <v>392</v>
      </c>
      <c r="V54" s="24"/>
      <c r="W54" s="24"/>
      <c r="X54" s="24"/>
      <c r="Y54" s="24"/>
      <c r="AB54" s="2" t="str">
        <f>IF(M54="있음",관리자설명서!$B$15&amp;AL제품Data!$A54&amp;"_SEC.dwg","")</f>
        <v>http://www.lxhausys.co.kr/popup/rn/download/downloadPopup.jsp?from=alwindow&amp;uu=/upload/alwindow/data/E9-ACW(S-Facade E)_SEC.dwg</v>
      </c>
      <c r="AC54" s="2" t="str">
        <f>IF(N54="있음",관리자설명서!$B$15&amp;AL제품Data!$A54&amp;"_SEC.pdf","")</f>
        <v/>
      </c>
      <c r="AD54" s="2" t="str">
        <f>IF(O54="있음",관리자설명서!$B$15&amp;AL제품Data!$A54&amp;"_ELEV.pdf","")</f>
        <v/>
      </c>
      <c r="AE54" s="2" t="str">
        <f>IF(P54="있음",관리자설명서!$B$15&amp;AL제품Data!$A54&amp;"_ELEV.pdf","")</f>
        <v/>
      </c>
      <c r="AF54" s="2" t="str">
        <f>IF(Q54="있음",관리자설명서!$B$15&amp;AL제품Data!$A54&amp;"_CONST.dwg","")</f>
        <v/>
      </c>
      <c r="AG54" s="2" t="str">
        <f>IF(R54="있음",관리자설명서!$B$15&amp;AL제품Data!$A54&amp;"_CONST.pdf","")</f>
        <v/>
      </c>
      <c r="AH54" s="2" t="str">
        <f>IF(S54="있음",관리자설명서!$B$15&amp;AL제품Data!$A54&amp;"_INTRO.pdf","")</f>
        <v/>
      </c>
      <c r="AI54" s="2" t="str">
        <f>IF(T54="있음",관리자설명서!$B$15&amp;AL제품Data!$A54&amp;"_INTRO(S).pdf","")</f>
        <v/>
      </c>
      <c r="AJ54" s="2" t="str">
        <f>IF(U54="있음",관리자설명서!$B$15&amp;AL제품Data!$A54&amp;"_REFLET.pdf","")</f>
        <v>http://www.lxhausys.co.kr/popup/rn/download/downloadPopup.jsp?from=alwindow&amp;uu=/upload/alwindow/data/E9-ACW(S-Facade E)_REFLET.pdf</v>
      </c>
      <c r="AK54" s="2" t="str">
        <f>IF(V54="있음",관리자설명서!$B$15&amp;AL제품Data!$A54&amp;"_REF.pdf","")</f>
        <v/>
      </c>
      <c r="AL54" s="2" t="str">
        <f>IF(W54="있음",관리자설명서!$B$15&amp;AL제품Data!$A54&amp;"_SPEC.docx","")</f>
        <v/>
      </c>
    </row>
    <row r="55" spans="1:38" ht="20.25" customHeight="1" outlineLevel="1">
      <c r="A55" s="114" t="s">
        <v>986</v>
      </c>
      <c r="B55" s="2" t="s">
        <v>880</v>
      </c>
      <c r="C55" s="2" t="s">
        <v>881</v>
      </c>
      <c r="D55" s="23" t="s">
        <v>591</v>
      </c>
      <c r="E55" s="23" t="s">
        <v>899</v>
      </c>
      <c r="F55" s="23" t="s">
        <v>1301</v>
      </c>
      <c r="G55" s="23" t="s">
        <v>982</v>
      </c>
      <c r="H55" s="23" t="s">
        <v>615</v>
      </c>
      <c r="I55" s="25" t="s">
        <v>166</v>
      </c>
      <c r="J55" s="23" t="s">
        <v>414</v>
      </c>
      <c r="K55" s="23" t="s">
        <v>886</v>
      </c>
      <c r="L55" s="24"/>
      <c r="M55" s="2" t="s">
        <v>392</v>
      </c>
      <c r="N55" s="24"/>
      <c r="O55" s="24"/>
      <c r="P55" s="24"/>
      <c r="Q55" s="24"/>
      <c r="R55" s="24"/>
      <c r="S55" s="24"/>
      <c r="T55" s="24"/>
      <c r="U55" s="2" t="s">
        <v>392</v>
      </c>
      <c r="V55" s="24"/>
      <c r="W55" s="2" t="s">
        <v>392</v>
      </c>
      <c r="X55" s="24"/>
      <c r="Y55" s="24"/>
      <c r="AB55" s="2" t="str">
        <f>IF(M55="있음",관리자설명서!$B$15&amp;AL제품Data!$A55&amp;"_SEC.dwg","")</f>
        <v>http://www.lxhausys.co.kr/popup/rn/download/downloadPopup.jsp?from=alwindow&amp;uu=/upload/alwindow/data/E9-ACW(S-Facade)_SEC.dwg</v>
      </c>
      <c r="AC55" s="2" t="str">
        <f>IF(N55="있음",관리자설명서!$B$15&amp;AL제품Data!$A55&amp;"_SEC.pdf","")</f>
        <v/>
      </c>
      <c r="AD55" s="2" t="str">
        <f>IF(O55="있음",관리자설명서!$B$15&amp;AL제품Data!$A55&amp;"_ELEV.pdf","")</f>
        <v/>
      </c>
      <c r="AE55" s="2" t="str">
        <f>IF(P55="있음",관리자설명서!$B$15&amp;AL제품Data!$A55&amp;"_ELEV.pdf","")</f>
        <v/>
      </c>
      <c r="AF55" s="2" t="str">
        <f>IF(Q55="있음",관리자설명서!$B$15&amp;AL제품Data!$A55&amp;"_CONST.dwg","")</f>
        <v/>
      </c>
      <c r="AG55" s="2" t="str">
        <f>IF(R55="있음",관리자설명서!$B$15&amp;AL제품Data!$A55&amp;"_CONST.pdf","")</f>
        <v/>
      </c>
      <c r="AH55" s="2" t="str">
        <f>IF(S55="있음",관리자설명서!$B$15&amp;AL제품Data!$A55&amp;"_INTRO.pdf","")</f>
        <v/>
      </c>
      <c r="AI55" s="2" t="str">
        <f>IF(T55="있음",관리자설명서!$B$15&amp;AL제품Data!$A55&amp;"_INTRO(S).pdf","")</f>
        <v/>
      </c>
      <c r="AJ55" s="2" t="str">
        <f>IF(U55="있음",관리자설명서!$B$15&amp;AL제품Data!$A55&amp;"_REFLET.pdf","")</f>
        <v>http://www.lxhausys.co.kr/popup/rn/download/downloadPopup.jsp?from=alwindow&amp;uu=/upload/alwindow/data/E9-ACW(S-Facade)_REFLET.pdf</v>
      </c>
      <c r="AK55" s="2" t="str">
        <f>IF(V55="있음",관리자설명서!$B$15&amp;AL제품Data!$A55&amp;"_REF.pdf","")</f>
        <v/>
      </c>
      <c r="AL55" s="2" t="str">
        <f>IF(W55="있음",관리자설명서!$B$15&amp;AL제품Data!$A55&amp;"_SPEC.docx","")</f>
        <v>http://www.lxhausys.co.kr/popup/rn/download/downloadPopup.jsp?from=alwindow&amp;uu=/upload/alwindow/data/E9-ACW(S-Facade)_SPEC.docx</v>
      </c>
    </row>
    <row r="56" spans="1:38" ht="20.25" customHeight="1" outlineLevel="1">
      <c r="A56" s="114" t="s">
        <v>1305</v>
      </c>
      <c r="B56" s="2" t="s">
        <v>880</v>
      </c>
      <c r="C56" s="2" t="s">
        <v>881</v>
      </c>
      <c r="D56" s="23" t="s">
        <v>591</v>
      </c>
      <c r="E56" s="23" t="s">
        <v>899</v>
      </c>
      <c r="F56" s="23" t="s">
        <v>1301</v>
      </c>
      <c r="G56" s="23" t="s">
        <v>982</v>
      </c>
      <c r="H56" s="23" t="s">
        <v>615</v>
      </c>
      <c r="I56" s="25" t="s">
        <v>166</v>
      </c>
      <c r="J56" s="23" t="s">
        <v>414</v>
      </c>
      <c r="K56" s="23" t="s">
        <v>886</v>
      </c>
      <c r="L56" s="24"/>
      <c r="M56" s="2" t="s">
        <v>392</v>
      </c>
      <c r="N56" s="24"/>
      <c r="O56" s="24"/>
      <c r="P56" s="24"/>
      <c r="Q56" s="24"/>
      <c r="R56" s="24"/>
      <c r="S56" s="24"/>
      <c r="T56" s="24"/>
      <c r="U56" s="2" t="s">
        <v>392</v>
      </c>
      <c r="V56" s="24"/>
      <c r="W56" s="2" t="s">
        <v>392</v>
      </c>
      <c r="X56" s="2" t="s">
        <v>887</v>
      </c>
      <c r="Y56" s="24"/>
      <c r="AB56" s="2" t="str">
        <f>IF(M56="있음",관리자설명서!$B$15&amp;AL제품Data!$A56&amp;"_SEC.dwg","")</f>
        <v>http://www.lxhausys.co.kr/popup/rn/download/downloadPopup.jsp?from=alwindow&amp;uu=/upload/alwindow/data/E9-ACW(Slim Facade)_SEC.dwg</v>
      </c>
      <c r="AC56" s="2" t="str">
        <f>IF(N56="있음",관리자설명서!$B$15&amp;AL제품Data!$A56&amp;"_SEC.pdf","")</f>
        <v/>
      </c>
      <c r="AD56" s="2" t="str">
        <f>IF(O56="있음",관리자설명서!$B$15&amp;AL제품Data!$A56&amp;"_ELEV.pdf","")</f>
        <v/>
      </c>
      <c r="AE56" s="2" t="str">
        <f>IF(P56="있음",관리자설명서!$B$15&amp;AL제품Data!$A56&amp;"_ELEV.pdf","")</f>
        <v/>
      </c>
      <c r="AF56" s="2" t="str">
        <f>IF(Q56="있음",관리자설명서!$B$15&amp;AL제품Data!$A56&amp;"_CONST.dwg","")</f>
        <v/>
      </c>
      <c r="AG56" s="2" t="str">
        <f>IF(R56="있음",관리자설명서!$B$15&amp;AL제품Data!$A56&amp;"_CONST.pdf","")</f>
        <v/>
      </c>
      <c r="AH56" s="2" t="str">
        <f>IF(S56="있음",관리자설명서!$B$15&amp;AL제품Data!$A56&amp;"_INTRO.pdf","")</f>
        <v/>
      </c>
      <c r="AI56" s="2" t="str">
        <f>IF(T56="있음",관리자설명서!$B$15&amp;AL제품Data!$A56&amp;"_INTRO(S).pdf","")</f>
        <v/>
      </c>
      <c r="AJ56" s="2" t="str">
        <f>IF(U56="있음",관리자설명서!$B$15&amp;AL제품Data!$A56&amp;"_REFLET.pdf","")</f>
        <v>http://www.lxhausys.co.kr/popup/rn/download/downloadPopup.jsp?from=alwindow&amp;uu=/upload/alwindow/data/E9-ACW(Slim Facade)_REFLET.pdf</v>
      </c>
      <c r="AK56" s="2" t="str">
        <f>IF(V56="있음",관리자설명서!$B$15&amp;AL제품Data!$A56&amp;"_REF.pdf","")</f>
        <v/>
      </c>
      <c r="AL56" s="2" t="str">
        <f>IF(W56="있음",관리자설명서!$B$15&amp;AL제품Data!$A56&amp;"_SPEC.docx","")</f>
        <v>http://www.lxhausys.co.kr/popup/rn/download/downloadPopup.jsp?from=alwindow&amp;uu=/upload/alwindow/data/E9-ACW(Slim Facade)_SPEC.docx</v>
      </c>
    </row>
    <row r="57" spans="1:38" ht="20.25" customHeight="1" outlineLevel="1">
      <c r="A57" s="114" t="s">
        <v>925</v>
      </c>
      <c r="B57" s="2" t="s">
        <v>900</v>
      </c>
      <c r="C57" s="2" t="s">
        <v>881</v>
      </c>
      <c r="D57" s="23" t="s">
        <v>901</v>
      </c>
      <c r="E57" s="23" t="s">
        <v>883</v>
      </c>
      <c r="F57" s="23" t="s">
        <v>1279</v>
      </c>
      <c r="G57" s="23" t="s">
        <v>1278</v>
      </c>
      <c r="H57" s="23" t="s">
        <v>893</v>
      </c>
      <c r="I57" s="25" t="s">
        <v>166</v>
      </c>
      <c r="J57" s="23" t="s">
        <v>414</v>
      </c>
      <c r="K57" s="23" t="s">
        <v>601</v>
      </c>
      <c r="L57" s="24"/>
      <c r="M57" s="24"/>
      <c r="N57" s="24"/>
      <c r="O57" s="24"/>
      <c r="P57" s="24"/>
      <c r="Q57" s="24"/>
      <c r="R57" s="24"/>
      <c r="S57" s="24"/>
      <c r="T57" s="24"/>
      <c r="U57" s="2" t="s">
        <v>392</v>
      </c>
      <c r="V57" s="24"/>
      <c r="W57" s="24"/>
      <c r="X57" s="2" t="s">
        <v>887</v>
      </c>
      <c r="Y57" s="24"/>
      <c r="AB57" s="2" t="str">
        <f>IF(M57="있음",관리자설명서!$B$15&amp;AL제품Data!$A57&amp;"_SEC.dwg","")</f>
        <v/>
      </c>
      <c r="AC57" s="2" t="str">
        <f>IF(N57="있음",관리자설명서!$B$15&amp;AL제품Data!$A57&amp;"_SEC.pdf","")</f>
        <v/>
      </c>
      <c r="AD57" s="2" t="str">
        <f>IF(O57="있음",관리자설명서!$B$15&amp;AL제품Data!$A57&amp;"_ELEV.pdf","")</f>
        <v/>
      </c>
      <c r="AE57" s="2" t="str">
        <f>IF(P57="있음",관리자설명서!$B$15&amp;AL제품Data!$A57&amp;"_ELEV.pdf","")</f>
        <v/>
      </c>
      <c r="AF57" s="2" t="str">
        <f>IF(Q57="있음",관리자설명서!$B$15&amp;AL제품Data!$A57&amp;"_CONST.dwg","")</f>
        <v/>
      </c>
      <c r="AG57" s="2" t="str">
        <f>IF(R57="있음",관리자설명서!$B$15&amp;AL제품Data!$A57&amp;"_CONST.pdf","")</f>
        <v/>
      </c>
      <c r="AH57" s="2" t="str">
        <f>IF(S57="있음",관리자설명서!$B$15&amp;AL제품Data!$A57&amp;"_INTRO.pdf","")</f>
        <v/>
      </c>
      <c r="AI57" s="2" t="str">
        <f>IF(T57="있음",관리자설명서!$B$15&amp;AL제품Data!$A57&amp;"_INTRO(S).pdf","")</f>
        <v/>
      </c>
      <c r="AJ57" s="2" t="str">
        <f>IF(U57="있음",관리자설명서!$B$15&amp;AL제품Data!$A57&amp;"_REFLET.pdf","")</f>
        <v>http://www.lxhausys.co.kr/popup/rn/download/downloadPopup.jsp?from=alwindow&amp;uu=/upload/alwindow/data/LC-WLS245_REFLET.pdf</v>
      </c>
      <c r="AK57" s="2" t="str">
        <f>IF(V57="있음",관리자설명서!$B$15&amp;AL제품Data!$A57&amp;"_REF.pdf","")</f>
        <v/>
      </c>
      <c r="AL57" s="2" t="str">
        <f>IF(W57="있음",관리자설명서!$B$15&amp;AL제품Data!$A57&amp;"_SPEC.docx","")</f>
        <v/>
      </c>
    </row>
    <row r="58" spans="1:38" ht="20.25" customHeight="1" outlineLevel="1">
      <c r="A58" s="114" t="s">
        <v>927</v>
      </c>
      <c r="B58" s="2" t="s">
        <v>900</v>
      </c>
      <c r="C58" s="2" t="s">
        <v>881</v>
      </c>
      <c r="D58" s="23" t="s">
        <v>591</v>
      </c>
      <c r="E58" s="23" t="s">
        <v>899</v>
      </c>
      <c r="F58" s="23" t="s">
        <v>1279</v>
      </c>
      <c r="G58" s="23" t="s">
        <v>1278</v>
      </c>
      <c r="H58" s="23" t="s">
        <v>615</v>
      </c>
      <c r="I58" s="25" t="s">
        <v>166</v>
      </c>
      <c r="J58" s="23" t="s">
        <v>414</v>
      </c>
      <c r="K58" s="23" t="s">
        <v>601</v>
      </c>
      <c r="L58" s="24"/>
      <c r="M58" s="24"/>
      <c r="N58" s="24"/>
      <c r="O58" s="24"/>
      <c r="P58" s="24"/>
      <c r="Q58" s="24"/>
      <c r="R58" s="24"/>
      <c r="S58" s="24"/>
      <c r="T58" s="24"/>
      <c r="U58" s="2" t="s">
        <v>392</v>
      </c>
      <c r="V58" s="24"/>
      <c r="W58" s="24"/>
      <c r="X58" s="2" t="s">
        <v>887</v>
      </c>
      <c r="Y58" s="24"/>
      <c r="AB58" s="2" t="str">
        <f>IF(M58="있음",관리자설명서!$B$15&amp;AL제품Data!$A58&amp;"_SEC.dwg","")</f>
        <v/>
      </c>
      <c r="AC58" s="2" t="str">
        <f>IF(N58="있음",관리자설명서!$B$15&amp;AL제품Data!$A58&amp;"_SEC.pdf","")</f>
        <v/>
      </c>
      <c r="AD58" s="2" t="str">
        <f>IF(O58="있음",관리자설명서!$B$15&amp;AL제품Data!$A58&amp;"_ELEV.pdf","")</f>
        <v/>
      </c>
      <c r="AE58" s="2" t="str">
        <f>IF(P58="있음",관리자설명서!$B$15&amp;AL제품Data!$A58&amp;"_ELEV.pdf","")</f>
        <v/>
      </c>
      <c r="AF58" s="2" t="str">
        <f>IF(Q58="있음",관리자설명서!$B$15&amp;AL제품Data!$A58&amp;"_CONST.dwg","")</f>
        <v/>
      </c>
      <c r="AG58" s="2" t="str">
        <f>IF(R58="있음",관리자설명서!$B$15&amp;AL제품Data!$A58&amp;"_CONST.pdf","")</f>
        <v/>
      </c>
      <c r="AH58" s="2" t="str">
        <f>IF(S58="있음",관리자설명서!$B$15&amp;AL제품Data!$A58&amp;"_INTRO.pdf","")</f>
        <v/>
      </c>
      <c r="AI58" s="2" t="str">
        <f>IF(T58="있음",관리자설명서!$B$15&amp;AL제품Data!$A58&amp;"_INTRO(S).pdf","")</f>
        <v/>
      </c>
      <c r="AJ58" s="2" t="str">
        <f>IF(U58="있음",관리자설명서!$B$15&amp;AL제품Data!$A58&amp;"_REFLET.pdf","")</f>
        <v>http://www.lxhausys.co.kr/popup/rn/download/downloadPopup.jsp?from=alwindow&amp;uu=/upload/alwindow/data/LC-WCW_REFLET.pdf</v>
      </c>
      <c r="AK58" s="2" t="str">
        <f>IF(V58="있음",관리자설명서!$B$15&amp;AL제품Data!$A58&amp;"_REF.pdf","")</f>
        <v/>
      </c>
      <c r="AL58" s="2" t="str">
        <f>IF(W58="있음",관리자설명서!$B$15&amp;AL제품Data!$A58&amp;"_SPEC.docx","")</f>
        <v/>
      </c>
    </row>
    <row r="59" spans="1:38" ht="20.25" customHeight="1" outlineLevel="1">
      <c r="A59" s="114" t="s">
        <v>929</v>
      </c>
      <c r="B59" s="2" t="s">
        <v>900</v>
      </c>
      <c r="C59" s="2" t="s">
        <v>881</v>
      </c>
      <c r="D59" s="23" t="s">
        <v>888</v>
      </c>
      <c r="E59" s="23" t="s">
        <v>883</v>
      </c>
      <c r="F59" s="23" t="s">
        <v>1279</v>
      </c>
      <c r="G59" s="23" t="s">
        <v>1278</v>
      </c>
      <c r="H59" s="23" t="s">
        <v>619</v>
      </c>
      <c r="I59" s="25" t="s">
        <v>166</v>
      </c>
      <c r="J59" s="23" t="s">
        <v>414</v>
      </c>
      <c r="K59" s="23" t="s">
        <v>601</v>
      </c>
      <c r="L59" s="24"/>
      <c r="M59" s="24"/>
      <c r="N59" s="24"/>
      <c r="O59" s="24"/>
      <c r="P59" s="24"/>
      <c r="Q59" s="24"/>
      <c r="R59" s="24"/>
      <c r="S59" s="24"/>
      <c r="T59" s="24"/>
      <c r="U59" s="2" t="s">
        <v>392</v>
      </c>
      <c r="V59" s="24"/>
      <c r="W59" s="24"/>
      <c r="X59" s="2" t="s">
        <v>887</v>
      </c>
      <c r="Y59" s="24"/>
      <c r="AB59" s="2" t="str">
        <f>IF(M59="있음",관리자설명서!$B$15&amp;AL제품Data!$A59&amp;"_SEC.dwg","")</f>
        <v/>
      </c>
      <c r="AC59" s="2" t="str">
        <f>IF(N59="있음",관리자설명서!$B$15&amp;AL제품Data!$A59&amp;"_SEC.pdf","")</f>
        <v/>
      </c>
      <c r="AD59" s="2" t="str">
        <f>IF(O59="있음",관리자설명서!$B$15&amp;AL제품Data!$A59&amp;"_ELEV.pdf","")</f>
        <v/>
      </c>
      <c r="AE59" s="2" t="str">
        <f>IF(P59="있음",관리자설명서!$B$15&amp;AL제품Data!$A59&amp;"_ELEV.pdf","")</f>
        <v/>
      </c>
      <c r="AF59" s="2" t="str">
        <f>IF(Q59="있음",관리자설명서!$B$15&amp;AL제품Data!$A59&amp;"_CONST.dwg","")</f>
        <v/>
      </c>
      <c r="AG59" s="2" t="str">
        <f>IF(R59="있음",관리자설명서!$B$15&amp;AL제품Data!$A59&amp;"_CONST.pdf","")</f>
        <v/>
      </c>
      <c r="AH59" s="2" t="str">
        <f>IF(S59="있음",관리자설명서!$B$15&amp;AL제품Data!$A59&amp;"_INTRO.pdf","")</f>
        <v/>
      </c>
      <c r="AI59" s="2" t="str">
        <f>IF(T59="있음",관리자설명서!$B$15&amp;AL제품Data!$A59&amp;"_INTRO(S).pdf","")</f>
        <v/>
      </c>
      <c r="AJ59" s="2" t="str">
        <f>IF(U59="있음",관리자설명서!$B$15&amp;AL제품Data!$A59&amp;"_REFLET.pdf","")</f>
        <v>http://www.lxhausys.co.kr/popup/rn/download/downloadPopup.jsp?from=alwindow&amp;uu=/upload/alwindow/data/LC-WTT98_REFLET.pdf</v>
      </c>
      <c r="AK59" s="2" t="str">
        <f>IF(V59="있음",관리자설명서!$B$15&amp;AL제품Data!$A59&amp;"_REF.pdf","")</f>
        <v/>
      </c>
      <c r="AL59" s="2" t="str">
        <f>IF(W59="있음",관리자설명서!$B$15&amp;AL제품Data!$A59&amp;"_SPEC.docx","")</f>
        <v/>
      </c>
    </row>
    <row r="60" spans="1:38" ht="20.25" customHeight="1" outlineLevel="1">
      <c r="A60" s="114" t="s">
        <v>931</v>
      </c>
      <c r="B60" s="2" t="s">
        <v>900</v>
      </c>
      <c r="C60" s="2" t="s">
        <v>881</v>
      </c>
      <c r="D60" s="23" t="s">
        <v>882</v>
      </c>
      <c r="E60" s="23" t="s">
        <v>883</v>
      </c>
      <c r="F60" s="23" t="s">
        <v>1279</v>
      </c>
      <c r="G60" s="23" t="s">
        <v>1278</v>
      </c>
      <c r="H60" s="23" t="s">
        <v>618</v>
      </c>
      <c r="I60" s="25" t="s">
        <v>166</v>
      </c>
      <c r="J60" s="23" t="s">
        <v>414</v>
      </c>
      <c r="K60" s="23" t="s">
        <v>601</v>
      </c>
      <c r="L60" s="24"/>
      <c r="M60" s="24"/>
      <c r="N60" s="24"/>
      <c r="O60" s="24"/>
      <c r="P60" s="24"/>
      <c r="Q60" s="24"/>
      <c r="R60" s="24"/>
      <c r="S60" s="24"/>
      <c r="T60" s="24"/>
      <c r="U60" s="2" t="s">
        <v>392</v>
      </c>
      <c r="V60" s="24"/>
      <c r="W60" s="24"/>
      <c r="X60" s="24"/>
      <c r="Y60" s="24"/>
      <c r="AB60" s="2" t="str">
        <f>IF(M60="있음",관리자설명서!$B$15&amp;AL제품Data!$A60&amp;"_SEC.dwg","")</f>
        <v/>
      </c>
      <c r="AC60" s="2" t="str">
        <f>IF(N60="있음",관리자설명서!$B$15&amp;AL제품Data!$A60&amp;"_SEC.pdf","")</f>
        <v/>
      </c>
      <c r="AD60" s="2" t="str">
        <f>IF(O60="있음",관리자설명서!$B$15&amp;AL제품Data!$A60&amp;"_ELEV.pdf","")</f>
        <v/>
      </c>
      <c r="AE60" s="2" t="str">
        <f>IF(P60="있음",관리자설명서!$B$15&amp;AL제품Data!$A60&amp;"_ELEV.pdf","")</f>
        <v/>
      </c>
      <c r="AF60" s="2" t="str">
        <f>IF(Q60="있음",관리자설명서!$B$15&amp;AL제품Data!$A60&amp;"_CONST.dwg","")</f>
        <v/>
      </c>
      <c r="AG60" s="2" t="str">
        <f>IF(R60="있음",관리자설명서!$B$15&amp;AL제품Data!$A60&amp;"_CONST.pdf","")</f>
        <v/>
      </c>
      <c r="AH60" s="2" t="str">
        <f>IF(S60="있음",관리자설명서!$B$15&amp;AL제품Data!$A60&amp;"_INTRO.pdf","")</f>
        <v/>
      </c>
      <c r="AI60" s="2" t="str">
        <f>IF(T60="있음",관리자설명서!$B$15&amp;AL제품Data!$A60&amp;"_INTRO(S).pdf","")</f>
        <v/>
      </c>
      <c r="AJ60" s="2" t="str">
        <f>IF(U60="있음",관리자설명서!$B$15&amp;AL제품Data!$A60&amp;"_REFLET.pdf","")</f>
        <v>http://www.lxhausys.co.kr/popup/rn/download/downloadPopup.jsp?from=alwindow&amp;uu=/upload/alwindow/data/LC-WDR88_REFLET.pdf</v>
      </c>
      <c r="AK60" s="2" t="str">
        <f>IF(V60="있음",관리자설명서!$B$15&amp;AL제품Data!$A60&amp;"_REF.pdf","")</f>
        <v/>
      </c>
      <c r="AL60" s="2" t="str">
        <f>IF(W60="있음",관리자설명서!$B$15&amp;AL제품Data!$A60&amp;"_SPEC.docx","")</f>
        <v/>
      </c>
    </row>
    <row r="61" spans="1:38" ht="20.25" customHeight="1" outlineLevel="1">
      <c r="A61" s="117" t="s">
        <v>1010</v>
      </c>
      <c r="B61" s="2" t="s">
        <v>1002</v>
      </c>
      <c r="C61" s="2" t="s">
        <v>1003</v>
      </c>
      <c r="D61" s="2" t="s">
        <v>14</v>
      </c>
      <c r="E61" s="2" t="s">
        <v>1004</v>
      </c>
      <c r="F61" s="2" t="s">
        <v>1015</v>
      </c>
      <c r="G61" s="2" t="s">
        <v>1016</v>
      </c>
      <c r="H61" s="2" t="s">
        <v>612</v>
      </c>
      <c r="I61" s="2">
        <v>273</v>
      </c>
      <c r="J61" s="2" t="s">
        <v>594</v>
      </c>
      <c r="K61" s="2" t="s">
        <v>607</v>
      </c>
      <c r="M61" s="2" t="s">
        <v>1007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AB61" s="2" t="str">
        <f>IF(M61="있음",관리자설명서!$B$15&amp;AL제품Data!$A61&amp;"_SEC.dwg","")</f>
        <v>http://www.lxhausys.co.kr/popup/rn/download/downloadPopup.jsp?from=alwindow&amp;uu=/upload/alwindow/data/LC-W500-R9_SEC.dwg</v>
      </c>
      <c r="AC61" s="2" t="str">
        <f>IF(N61="있음",관리자설명서!$B$15&amp;AL제품Data!$A61&amp;"_SEC.pdf","")</f>
        <v/>
      </c>
      <c r="AD61" s="2" t="str">
        <f>IF(O61="있음",관리자설명서!$B$15&amp;AL제품Data!$A61&amp;"_ELEV.pdf","")</f>
        <v/>
      </c>
      <c r="AE61" s="2" t="str">
        <f>IF(P61="있음",관리자설명서!$B$15&amp;AL제품Data!$A61&amp;"_ELEV.pdf","")</f>
        <v/>
      </c>
      <c r="AF61" s="2" t="str">
        <f>IF(Q61="있음",관리자설명서!$B$15&amp;AL제품Data!$A61&amp;"_CONST.dwg","")</f>
        <v/>
      </c>
      <c r="AG61" s="2" t="str">
        <f>IF(R61="있음",관리자설명서!$B$15&amp;AL제품Data!$A61&amp;"_CONST.pdf","")</f>
        <v/>
      </c>
      <c r="AH61" s="2" t="str">
        <f>IF(S61="있음",관리자설명서!$B$15&amp;AL제품Data!$A61&amp;"_INTRO.pdf","")</f>
        <v/>
      </c>
      <c r="AI61" s="2" t="str">
        <f>IF(T61="있음",관리자설명서!$B$15&amp;AL제품Data!$A61&amp;"_INTRO(S).pdf","")</f>
        <v/>
      </c>
      <c r="AJ61" s="2" t="str">
        <f>IF(U61="있음",관리자설명서!$B$15&amp;AL제품Data!$A61&amp;"_REFLET.pdf","")</f>
        <v/>
      </c>
      <c r="AK61" s="2" t="str">
        <f>IF(V61="있음",관리자설명서!$B$15&amp;AL제품Data!$A61&amp;"_REF.pdf","")</f>
        <v/>
      </c>
      <c r="AL61" s="2" t="str">
        <f>IF(W61="있음",관리자설명서!$B$15&amp;AL제품Data!$A61&amp;"_SPEC.docx","")</f>
        <v/>
      </c>
    </row>
    <row r="62" spans="1:38" ht="20.25" customHeight="1" outlineLevel="1">
      <c r="A62" s="117" t="s">
        <v>1054</v>
      </c>
      <c r="B62" s="2" t="s">
        <v>1002</v>
      </c>
      <c r="C62" s="2" t="s">
        <v>1003</v>
      </c>
      <c r="D62" s="2" t="s">
        <v>14</v>
      </c>
      <c r="E62" s="2" t="s">
        <v>1004</v>
      </c>
      <c r="F62" s="2" t="s">
        <v>1015</v>
      </c>
      <c r="G62" s="2" t="s">
        <v>1016</v>
      </c>
      <c r="H62" s="2" t="s">
        <v>612</v>
      </c>
      <c r="I62" s="2">
        <v>273</v>
      </c>
      <c r="J62" s="2" t="s">
        <v>414</v>
      </c>
      <c r="K62" s="2" t="s">
        <v>607</v>
      </c>
      <c r="M62" s="2" t="s">
        <v>1007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AB62" s="2" t="str">
        <f>IF(M62="있음",관리자설명서!$B$15&amp;AL제품Data!$A62&amp;"_SEC.dwg","")</f>
        <v>http://www.lxhausys.co.kr/popup/rn/download/downloadPopup.jsp?from=alwindow&amp;uu=/upload/alwindow/data/LC-W500-R9-T_SEC.dwg</v>
      </c>
      <c r="AC62" s="2" t="str">
        <f>IF(N62="있음",관리자설명서!$B$15&amp;AL제품Data!$A62&amp;"_SEC.pdf","")</f>
        <v/>
      </c>
      <c r="AD62" s="2" t="str">
        <f>IF(O62="있음",관리자설명서!$B$15&amp;AL제품Data!$A62&amp;"_ELEV.pdf","")</f>
        <v/>
      </c>
      <c r="AE62" s="2" t="str">
        <f>IF(P62="있음",관리자설명서!$B$15&amp;AL제품Data!$A62&amp;"_ELEV.pdf","")</f>
        <v/>
      </c>
      <c r="AF62" s="2" t="str">
        <f>IF(Q62="있음",관리자설명서!$B$15&amp;AL제품Data!$A62&amp;"_CONST.dwg","")</f>
        <v/>
      </c>
      <c r="AG62" s="2" t="str">
        <f>IF(R62="있음",관리자설명서!$B$15&amp;AL제품Data!$A62&amp;"_CONST.pdf","")</f>
        <v/>
      </c>
      <c r="AH62" s="2" t="str">
        <f>IF(S62="있음",관리자설명서!$B$15&amp;AL제품Data!$A62&amp;"_INTRO.pdf","")</f>
        <v/>
      </c>
      <c r="AI62" s="2" t="str">
        <f>IF(T62="있음",관리자설명서!$B$15&amp;AL제품Data!$A62&amp;"_INTRO(S).pdf","")</f>
        <v/>
      </c>
      <c r="AJ62" s="2" t="str">
        <f>IF(U62="있음",관리자설명서!$B$15&amp;AL제품Data!$A62&amp;"_REFLET.pdf","")</f>
        <v/>
      </c>
      <c r="AK62" s="2" t="str">
        <f>IF(V62="있음",관리자설명서!$B$15&amp;AL제품Data!$A62&amp;"_REF.pdf","")</f>
        <v/>
      </c>
      <c r="AL62" s="2" t="str">
        <f>IF(W62="있음",관리자설명서!$B$15&amp;AL제품Data!$A62&amp;"_SPEC.docx","")</f>
        <v/>
      </c>
    </row>
    <row r="63" spans="1:38" ht="20.25" customHeight="1" outlineLevel="1">
      <c r="A63" s="117" t="s">
        <v>1072</v>
      </c>
      <c r="B63" s="2" t="s">
        <v>1002</v>
      </c>
      <c r="C63" s="2" t="s">
        <v>1003</v>
      </c>
      <c r="D63" s="2" t="s">
        <v>14</v>
      </c>
      <c r="E63" s="2" t="s">
        <v>1004</v>
      </c>
      <c r="F63" s="2" t="s">
        <v>1005</v>
      </c>
      <c r="G63" s="2" t="s">
        <v>1006</v>
      </c>
      <c r="H63" s="2" t="s">
        <v>612</v>
      </c>
      <c r="I63" s="2">
        <v>270</v>
      </c>
      <c r="J63" s="2" t="s">
        <v>594</v>
      </c>
      <c r="K63" s="2" t="s">
        <v>607</v>
      </c>
      <c r="M63" s="2" t="s">
        <v>1007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AB63" s="2" t="str">
        <f>IF(M63="있음",관리자설명서!$B$15&amp;AL제품Data!$A63&amp;"_SEC.dwg","")</f>
        <v>http://www.lxhausys.co.kr/popup/rn/download/downloadPopup.jsp?from=alwindow&amp;uu=/upload/alwindow/data/LC-W400-N9_SEC.dwg</v>
      </c>
      <c r="AC63" s="2" t="str">
        <f>IF(N63="있음",관리자설명서!$B$15&amp;AL제품Data!$A63&amp;"_SEC.pdf","")</f>
        <v/>
      </c>
      <c r="AD63" s="2" t="str">
        <f>IF(O63="있음",관리자설명서!$B$15&amp;AL제품Data!$A63&amp;"_ELEV.pdf","")</f>
        <v/>
      </c>
      <c r="AE63" s="2" t="str">
        <f>IF(P63="있음",관리자설명서!$B$15&amp;AL제품Data!$A63&amp;"_ELEV.pdf","")</f>
        <v/>
      </c>
      <c r="AF63" s="2" t="str">
        <f>IF(Q63="있음",관리자설명서!$B$15&amp;AL제품Data!$A63&amp;"_CONST.dwg","")</f>
        <v/>
      </c>
      <c r="AG63" s="2" t="str">
        <f>IF(R63="있음",관리자설명서!$B$15&amp;AL제품Data!$A63&amp;"_CONST.pdf","")</f>
        <v/>
      </c>
      <c r="AH63" s="2" t="str">
        <f>IF(S63="있음",관리자설명서!$B$15&amp;AL제품Data!$A63&amp;"_INTRO.pdf","")</f>
        <v/>
      </c>
      <c r="AI63" s="2" t="str">
        <f>IF(T63="있음",관리자설명서!$B$15&amp;AL제품Data!$A63&amp;"_INTRO(S).pdf","")</f>
        <v/>
      </c>
      <c r="AJ63" s="2" t="str">
        <f>IF(U63="있음",관리자설명서!$B$15&amp;AL제품Data!$A63&amp;"_REFLET.pdf","")</f>
        <v/>
      </c>
      <c r="AK63" s="2" t="str">
        <f>IF(V63="있음",관리자설명서!$B$15&amp;AL제품Data!$A63&amp;"_REF.pdf","")</f>
        <v/>
      </c>
      <c r="AL63" s="2" t="str">
        <f>IF(W63="있음",관리자설명서!$B$15&amp;AL제품Data!$A63&amp;"_SPEC.docx","")</f>
        <v/>
      </c>
    </row>
    <row r="64" spans="1:38" ht="20.25" customHeight="1" outlineLevel="1">
      <c r="A64" s="117" t="s">
        <v>1074</v>
      </c>
      <c r="B64" s="2" t="s">
        <v>1002</v>
      </c>
      <c r="C64" s="2" t="s">
        <v>1003</v>
      </c>
      <c r="D64" s="2" t="s">
        <v>14</v>
      </c>
      <c r="E64" s="2" t="s">
        <v>1004</v>
      </c>
      <c r="F64" s="2" t="s">
        <v>1005</v>
      </c>
      <c r="G64" s="2" t="s">
        <v>1006</v>
      </c>
      <c r="H64" s="2" t="s">
        <v>612</v>
      </c>
      <c r="I64" s="2">
        <v>270</v>
      </c>
      <c r="J64" s="2" t="s">
        <v>414</v>
      </c>
      <c r="K64" s="2" t="s">
        <v>607</v>
      </c>
      <c r="M64" s="2" t="s">
        <v>1007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AB64" s="2" t="str">
        <f>IF(M64="있음",관리자설명서!$B$15&amp;AL제품Data!$A64&amp;"_SEC.dwg","")</f>
        <v>http://www.lxhausys.co.kr/popup/rn/download/downloadPopup.jsp?from=alwindow&amp;uu=/upload/alwindow/data/LC-W400-N9-T_SEC.dwg</v>
      </c>
      <c r="AC64" s="2" t="str">
        <f>IF(N64="있음",관리자설명서!$B$15&amp;AL제품Data!$A64&amp;"_SEC.pdf","")</f>
        <v/>
      </c>
      <c r="AD64" s="2" t="str">
        <f>IF(O64="있음",관리자설명서!$B$15&amp;AL제품Data!$A64&amp;"_ELEV.pdf","")</f>
        <v/>
      </c>
      <c r="AE64" s="2" t="str">
        <f>IF(P64="있음",관리자설명서!$B$15&amp;AL제품Data!$A64&amp;"_ELEV.pdf","")</f>
        <v/>
      </c>
      <c r="AF64" s="2" t="str">
        <f>IF(Q64="있음",관리자설명서!$B$15&amp;AL제품Data!$A64&amp;"_CONST.dwg","")</f>
        <v/>
      </c>
      <c r="AG64" s="2" t="str">
        <f>IF(R64="있음",관리자설명서!$B$15&amp;AL제품Data!$A64&amp;"_CONST.pdf","")</f>
        <v/>
      </c>
      <c r="AH64" s="2" t="str">
        <f>IF(S64="있음",관리자설명서!$B$15&amp;AL제품Data!$A64&amp;"_INTRO.pdf","")</f>
        <v/>
      </c>
      <c r="AI64" s="2" t="str">
        <f>IF(T64="있음",관리자설명서!$B$15&amp;AL제품Data!$A64&amp;"_INTRO(S).pdf","")</f>
        <v/>
      </c>
      <c r="AJ64" s="2" t="str">
        <f>IF(U64="있음",관리자설명서!$B$15&amp;AL제품Data!$A64&amp;"_REFLET.pdf","")</f>
        <v/>
      </c>
      <c r="AK64" s="2" t="str">
        <f>IF(V64="있음",관리자설명서!$B$15&amp;AL제품Data!$A64&amp;"_REF.pdf","")</f>
        <v/>
      </c>
      <c r="AL64" s="2" t="str">
        <f>IF(W64="있음",관리자설명서!$B$15&amp;AL제품Data!$A64&amp;"_SPEC.docx","")</f>
        <v/>
      </c>
    </row>
    <row r="65" spans="1:38" ht="20.25" customHeight="1" outlineLevel="1">
      <c r="A65" s="117" t="s">
        <v>1075</v>
      </c>
      <c r="B65" s="2" t="s">
        <v>1002</v>
      </c>
      <c r="C65" s="2" t="s">
        <v>1003</v>
      </c>
      <c r="D65" s="2" t="s">
        <v>590</v>
      </c>
      <c r="E65" s="2" t="s">
        <v>1008</v>
      </c>
      <c r="F65" s="2" t="s">
        <v>1166</v>
      </c>
      <c r="G65" s="2" t="s">
        <v>1009</v>
      </c>
      <c r="H65" s="2" t="s">
        <v>604</v>
      </c>
      <c r="I65" s="2">
        <v>270</v>
      </c>
      <c r="J65" s="2" t="s">
        <v>594</v>
      </c>
      <c r="K65" s="2" t="s">
        <v>607</v>
      </c>
      <c r="M65" s="2" t="s">
        <v>1007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AB65" s="2" t="str">
        <f>IF(M65="있음",관리자설명서!$B$15&amp;AL제품Data!$A65&amp;"_SEC.dwg","")</f>
        <v>http://www.lxhausys.co.kr/popup/rn/download/downloadPopup.jsp?from=alwindow&amp;uu=/upload/alwindow/data/LC-W400-N7_SEC.dwg</v>
      </c>
      <c r="AC65" s="2" t="str">
        <f>IF(N65="있음",관리자설명서!$B$15&amp;AL제품Data!$A65&amp;"_SEC.pdf","")</f>
        <v/>
      </c>
      <c r="AD65" s="2" t="str">
        <f>IF(O65="있음",관리자설명서!$B$15&amp;AL제품Data!$A65&amp;"_ELEV.pdf","")</f>
        <v/>
      </c>
      <c r="AE65" s="2" t="str">
        <f>IF(P65="있음",관리자설명서!$B$15&amp;AL제품Data!$A65&amp;"_ELEV.pdf","")</f>
        <v/>
      </c>
      <c r="AF65" s="2" t="str">
        <f>IF(Q65="있음",관리자설명서!$B$15&amp;AL제품Data!$A65&amp;"_CONST.dwg","")</f>
        <v/>
      </c>
      <c r="AG65" s="2" t="str">
        <f>IF(R65="있음",관리자설명서!$B$15&amp;AL제품Data!$A65&amp;"_CONST.pdf","")</f>
        <v/>
      </c>
      <c r="AH65" s="2" t="str">
        <f>IF(S65="있음",관리자설명서!$B$15&amp;AL제품Data!$A65&amp;"_INTRO.pdf","")</f>
        <v/>
      </c>
      <c r="AI65" s="2" t="str">
        <f>IF(T65="있음",관리자설명서!$B$15&amp;AL제품Data!$A65&amp;"_INTRO(S).pdf","")</f>
        <v/>
      </c>
      <c r="AJ65" s="2" t="str">
        <f>IF(U65="있음",관리자설명서!$B$15&amp;AL제품Data!$A65&amp;"_REFLET.pdf","")</f>
        <v/>
      </c>
      <c r="AK65" s="2" t="str">
        <f>IF(V65="있음",관리자설명서!$B$15&amp;AL제품Data!$A65&amp;"_REF.pdf","")</f>
        <v/>
      </c>
      <c r="AL65" s="2" t="str">
        <f>IF(W65="있음",관리자설명서!$B$15&amp;AL제품Data!$A65&amp;"_SPEC.docx","")</f>
        <v/>
      </c>
    </row>
    <row r="66" spans="1:38" ht="20.25" customHeight="1" outlineLevel="1">
      <c r="A66" s="117" t="s">
        <v>1076</v>
      </c>
      <c r="B66" s="2" t="s">
        <v>1002</v>
      </c>
      <c r="C66" s="2" t="s">
        <v>1003</v>
      </c>
      <c r="D66" s="2" t="s">
        <v>590</v>
      </c>
      <c r="E66" s="2" t="s">
        <v>1008</v>
      </c>
      <c r="F66" s="2" t="s">
        <v>1166</v>
      </c>
      <c r="G66" s="2" t="s">
        <v>1009</v>
      </c>
      <c r="H66" s="2" t="s">
        <v>604</v>
      </c>
      <c r="I66" s="2">
        <v>270</v>
      </c>
      <c r="J66" s="2" t="s">
        <v>414</v>
      </c>
      <c r="K66" s="2" t="s">
        <v>607</v>
      </c>
      <c r="M66" s="2" t="s">
        <v>1007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AB66" s="2" t="str">
        <f>IF(M66="있음",관리자설명서!$B$15&amp;AL제품Data!$A66&amp;"_SEC.dwg","")</f>
        <v>http://www.lxhausys.co.kr/popup/rn/download/downloadPopup.jsp?from=alwindow&amp;uu=/upload/alwindow/data/LC-W400-N7-T_SEC.dwg</v>
      </c>
      <c r="AC66" s="2" t="str">
        <f>IF(N66="있음",관리자설명서!$B$15&amp;AL제품Data!$A66&amp;"_SEC.pdf","")</f>
        <v/>
      </c>
      <c r="AD66" s="2" t="str">
        <f>IF(O66="있음",관리자설명서!$B$15&amp;AL제품Data!$A66&amp;"_ELEV.pdf","")</f>
        <v/>
      </c>
      <c r="AE66" s="2" t="str">
        <f>IF(P66="있음",관리자설명서!$B$15&amp;AL제품Data!$A66&amp;"_ELEV.pdf","")</f>
        <v/>
      </c>
      <c r="AF66" s="2" t="str">
        <f>IF(Q66="있음",관리자설명서!$B$15&amp;AL제품Data!$A66&amp;"_CONST.dwg","")</f>
        <v/>
      </c>
      <c r="AG66" s="2" t="str">
        <f>IF(R66="있음",관리자설명서!$B$15&amp;AL제품Data!$A66&amp;"_CONST.pdf","")</f>
        <v/>
      </c>
      <c r="AH66" s="2" t="str">
        <f>IF(S66="있음",관리자설명서!$B$15&amp;AL제품Data!$A66&amp;"_INTRO.pdf","")</f>
        <v/>
      </c>
      <c r="AI66" s="2" t="str">
        <f>IF(T66="있음",관리자설명서!$B$15&amp;AL제품Data!$A66&amp;"_INTRO(S).pdf","")</f>
        <v/>
      </c>
      <c r="AJ66" s="2" t="str">
        <f>IF(U66="있음",관리자설명서!$B$15&amp;AL제품Data!$A66&amp;"_REFLET.pdf","")</f>
        <v/>
      </c>
      <c r="AK66" s="2" t="str">
        <f>IF(V66="있음",관리자설명서!$B$15&amp;AL제품Data!$A66&amp;"_REF.pdf","")</f>
        <v/>
      </c>
      <c r="AL66" s="2" t="str">
        <f>IF(W66="있음",관리자설명서!$B$15&amp;AL제품Data!$A66&amp;"_SPEC.docx","")</f>
        <v/>
      </c>
    </row>
    <row r="67" spans="1:38" ht="20.25" customHeight="1" outlineLevel="1">
      <c r="A67" s="117" t="s">
        <v>1171</v>
      </c>
      <c r="B67" s="2" t="s">
        <v>1002</v>
      </c>
      <c r="C67" s="2" t="s">
        <v>1003</v>
      </c>
      <c r="D67" s="2" t="s">
        <v>14</v>
      </c>
      <c r="E67" s="2" t="s">
        <v>1004</v>
      </c>
      <c r="F67" s="2" t="s">
        <v>1175</v>
      </c>
      <c r="G67" s="2" t="s">
        <v>1177</v>
      </c>
      <c r="H67" s="23" t="s">
        <v>34</v>
      </c>
      <c r="I67" s="2">
        <v>152</v>
      </c>
      <c r="J67" s="2" t="s">
        <v>594</v>
      </c>
      <c r="K67" s="2" t="s">
        <v>607</v>
      </c>
      <c r="M67" s="2" t="s">
        <v>1007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AB67" s="2" t="str">
        <f>IF(M67="있음",관리자설명서!$B$15&amp;AL제품Data!$A67&amp;"_SEC.dwg","")</f>
        <v>http://www.lxhausys.co.kr/popup/rn/download/downloadPopup.jsp?from=alwindow&amp;uu=/upload/alwindow/data/LC-W400-N5_SEC.dwg</v>
      </c>
      <c r="AC67" s="2" t="str">
        <f>IF(N67="있음",관리자설명서!$B$15&amp;AL제품Data!$A67&amp;"_SEC.pdf","")</f>
        <v/>
      </c>
      <c r="AD67" s="2" t="str">
        <f>IF(O67="있음",관리자설명서!$B$15&amp;AL제품Data!$A67&amp;"_ELEV.pdf","")</f>
        <v/>
      </c>
      <c r="AE67" s="2" t="str">
        <f>IF(P67="있음",관리자설명서!$B$15&amp;AL제품Data!$A67&amp;"_ELEV.pdf","")</f>
        <v/>
      </c>
      <c r="AF67" s="2" t="str">
        <f>IF(Q67="있음",관리자설명서!$B$15&amp;AL제품Data!$A67&amp;"_CONST.dwg","")</f>
        <v/>
      </c>
      <c r="AG67" s="2" t="str">
        <f>IF(R67="있음",관리자설명서!$B$15&amp;AL제품Data!$A67&amp;"_CONST.pdf","")</f>
        <v/>
      </c>
      <c r="AH67" s="2" t="str">
        <f>IF(S67="있음",관리자설명서!$B$15&amp;AL제품Data!$A67&amp;"_INTRO.pdf","")</f>
        <v/>
      </c>
      <c r="AI67" s="2" t="str">
        <f>IF(T67="있음",관리자설명서!$B$15&amp;AL제품Data!$A67&amp;"_INTRO(S).pdf","")</f>
        <v/>
      </c>
      <c r="AJ67" s="2" t="str">
        <f>IF(U67="있음",관리자설명서!$B$15&amp;AL제품Data!$A67&amp;"_REFLET.pdf","")</f>
        <v/>
      </c>
      <c r="AK67" s="2" t="str">
        <f>IF(V67="있음",관리자설명서!$B$15&amp;AL제품Data!$A67&amp;"_REF.pdf","")</f>
        <v/>
      </c>
      <c r="AL67" s="2" t="str">
        <f>IF(W67="있음",관리자설명서!$B$15&amp;AL제품Data!$A67&amp;"_SPEC.docx","")</f>
        <v/>
      </c>
    </row>
    <row r="68" spans="1:38" ht="20.25" customHeight="1" outlineLevel="1">
      <c r="A68" s="117" t="s">
        <v>1172</v>
      </c>
      <c r="B68" s="2" t="s">
        <v>1002</v>
      </c>
      <c r="C68" s="2" t="s">
        <v>1003</v>
      </c>
      <c r="D68" s="2" t="s">
        <v>14</v>
      </c>
      <c r="E68" s="2" t="s">
        <v>1004</v>
      </c>
      <c r="F68" s="2" t="s">
        <v>1175</v>
      </c>
      <c r="G68" s="2" t="s">
        <v>1234</v>
      </c>
      <c r="H68" s="23" t="s">
        <v>34</v>
      </c>
      <c r="I68" s="2">
        <v>152</v>
      </c>
      <c r="J68" s="2" t="s">
        <v>414</v>
      </c>
      <c r="K68" s="2" t="s">
        <v>607</v>
      </c>
      <c r="M68" s="2" t="s">
        <v>1007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AB68" s="2" t="str">
        <f>IF(M68="있음",관리자설명서!$B$15&amp;AL제품Data!$A68&amp;"_SEC.dwg","")</f>
        <v>http://www.lxhausys.co.kr/popup/rn/download/downloadPopup.jsp?from=alwindow&amp;uu=/upload/alwindow/data/LC-W400-N5-T_SEC.dwg</v>
      </c>
      <c r="AC68" s="2" t="str">
        <f>IF(N68="있음",관리자설명서!$B$15&amp;AL제품Data!$A68&amp;"_SEC.pdf","")</f>
        <v/>
      </c>
      <c r="AD68" s="2" t="str">
        <f>IF(O68="있음",관리자설명서!$B$15&amp;AL제품Data!$A68&amp;"_ELEV.pdf","")</f>
        <v/>
      </c>
      <c r="AE68" s="2" t="str">
        <f>IF(P68="있음",관리자설명서!$B$15&amp;AL제품Data!$A68&amp;"_ELEV.pdf","")</f>
        <v/>
      </c>
      <c r="AF68" s="2" t="str">
        <f>IF(Q68="있음",관리자설명서!$B$15&amp;AL제품Data!$A68&amp;"_CONST.dwg","")</f>
        <v/>
      </c>
      <c r="AG68" s="2" t="str">
        <f>IF(R68="있음",관리자설명서!$B$15&amp;AL제품Data!$A68&amp;"_CONST.pdf","")</f>
        <v/>
      </c>
      <c r="AH68" s="2" t="str">
        <f>IF(S68="있음",관리자설명서!$B$15&amp;AL제품Data!$A68&amp;"_INTRO.pdf","")</f>
        <v/>
      </c>
      <c r="AI68" s="2" t="str">
        <f>IF(T68="있음",관리자설명서!$B$15&amp;AL제품Data!$A68&amp;"_INTRO(S).pdf","")</f>
        <v/>
      </c>
      <c r="AJ68" s="2" t="str">
        <f>IF(U68="있음",관리자설명서!$B$15&amp;AL제품Data!$A68&amp;"_REFLET.pdf","")</f>
        <v/>
      </c>
      <c r="AK68" s="2" t="str">
        <f>IF(V68="있음",관리자설명서!$B$15&amp;AL제품Data!$A68&amp;"_REF.pdf","")</f>
        <v/>
      </c>
      <c r="AL68" s="2" t="str">
        <f>IF(W68="있음",관리자설명서!$B$15&amp;AL제품Data!$A68&amp;"_SPEC.docx","")</f>
        <v/>
      </c>
    </row>
    <row r="69" spans="1:38" ht="20.25" customHeight="1" outlineLevel="1">
      <c r="A69" s="117" t="s">
        <v>1173</v>
      </c>
      <c r="B69" s="2" t="s">
        <v>1002</v>
      </c>
      <c r="C69" s="2" t="s">
        <v>1003</v>
      </c>
      <c r="D69" s="2" t="s">
        <v>590</v>
      </c>
      <c r="E69" s="2" t="s">
        <v>1008</v>
      </c>
      <c r="F69" s="2" t="s">
        <v>1176</v>
      </c>
      <c r="G69" s="2" t="s">
        <v>1178</v>
      </c>
      <c r="H69" s="2" t="s">
        <v>1179</v>
      </c>
      <c r="I69" s="2">
        <v>152</v>
      </c>
      <c r="J69" s="2" t="s">
        <v>594</v>
      </c>
      <c r="K69" s="2" t="s">
        <v>607</v>
      </c>
      <c r="M69" s="2" t="s">
        <v>1007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AB69" s="2" t="str">
        <f>IF(M69="있음",관리자설명서!$B$15&amp;AL제품Data!$A69&amp;"_SEC.dwg","")</f>
        <v>http://www.lxhausys.co.kr/popup/rn/download/downloadPopup.jsp?from=alwindow&amp;uu=/upload/alwindow/data/LC-W400-N3_SEC.dwg</v>
      </c>
      <c r="AC69" s="2" t="str">
        <f>IF(N69="있음",관리자설명서!$B$15&amp;AL제품Data!$A69&amp;"_SEC.pdf","")</f>
        <v/>
      </c>
      <c r="AD69" s="2" t="str">
        <f>IF(O69="있음",관리자설명서!$B$15&amp;AL제품Data!$A69&amp;"_ELEV.pdf","")</f>
        <v/>
      </c>
      <c r="AE69" s="2" t="str">
        <f>IF(P69="있음",관리자설명서!$B$15&amp;AL제품Data!$A69&amp;"_ELEV.pdf","")</f>
        <v/>
      </c>
      <c r="AF69" s="2" t="str">
        <f>IF(Q69="있음",관리자설명서!$B$15&amp;AL제품Data!$A69&amp;"_CONST.dwg","")</f>
        <v/>
      </c>
      <c r="AG69" s="2" t="str">
        <f>IF(R69="있음",관리자설명서!$B$15&amp;AL제품Data!$A69&amp;"_CONST.pdf","")</f>
        <v/>
      </c>
      <c r="AH69" s="2" t="str">
        <f>IF(S69="있음",관리자설명서!$B$15&amp;AL제품Data!$A69&amp;"_INTRO.pdf","")</f>
        <v/>
      </c>
      <c r="AI69" s="2" t="str">
        <f>IF(T69="있음",관리자설명서!$B$15&amp;AL제품Data!$A69&amp;"_INTRO(S).pdf","")</f>
        <v/>
      </c>
      <c r="AJ69" s="2" t="str">
        <f>IF(U69="있음",관리자설명서!$B$15&amp;AL제품Data!$A69&amp;"_REFLET.pdf","")</f>
        <v/>
      </c>
      <c r="AK69" s="2" t="str">
        <f>IF(V69="있음",관리자설명서!$B$15&amp;AL제품Data!$A69&amp;"_REF.pdf","")</f>
        <v/>
      </c>
      <c r="AL69" s="2" t="str">
        <f>IF(W69="있음",관리자설명서!$B$15&amp;AL제품Data!$A69&amp;"_SPEC.docx","")</f>
        <v/>
      </c>
    </row>
    <row r="70" spans="1:38" ht="20.25" customHeight="1" outlineLevel="1">
      <c r="A70" s="117" t="s">
        <v>1174</v>
      </c>
      <c r="B70" s="2" t="s">
        <v>1002</v>
      </c>
      <c r="C70" s="2" t="s">
        <v>1003</v>
      </c>
      <c r="D70" s="2" t="s">
        <v>590</v>
      </c>
      <c r="E70" s="2" t="s">
        <v>1008</v>
      </c>
      <c r="F70" s="2" t="s">
        <v>1176</v>
      </c>
      <c r="G70" s="2" t="s">
        <v>1178</v>
      </c>
      <c r="H70" s="2" t="s">
        <v>1179</v>
      </c>
      <c r="I70" s="2">
        <v>152</v>
      </c>
      <c r="J70" s="2" t="s">
        <v>414</v>
      </c>
      <c r="K70" s="2" t="s">
        <v>607</v>
      </c>
      <c r="M70" s="2" t="s">
        <v>1007</v>
      </c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AB70" s="2" t="str">
        <f>IF(M70="있음",관리자설명서!$B$15&amp;AL제품Data!$A70&amp;"_SEC.dwg","")</f>
        <v>http://www.lxhausys.co.kr/popup/rn/download/downloadPopup.jsp?from=alwindow&amp;uu=/upload/alwindow/data/LC-W400-N3-T_SEC.dwg</v>
      </c>
      <c r="AC70" s="2" t="str">
        <f>IF(N70="있음",관리자설명서!$B$15&amp;AL제품Data!$A70&amp;"_SEC.pdf","")</f>
        <v/>
      </c>
      <c r="AD70" s="2" t="str">
        <f>IF(O70="있음",관리자설명서!$B$15&amp;AL제품Data!$A70&amp;"_ELEV.pdf","")</f>
        <v/>
      </c>
      <c r="AE70" s="2" t="str">
        <f>IF(P70="있음",관리자설명서!$B$15&amp;AL제품Data!$A70&amp;"_ELEV.pdf","")</f>
        <v/>
      </c>
      <c r="AF70" s="2" t="str">
        <f>IF(Q70="있음",관리자설명서!$B$15&amp;AL제품Data!$A70&amp;"_CONST.dwg","")</f>
        <v/>
      </c>
      <c r="AG70" s="2" t="str">
        <f>IF(R70="있음",관리자설명서!$B$15&amp;AL제품Data!$A70&amp;"_CONST.pdf","")</f>
        <v/>
      </c>
      <c r="AH70" s="2" t="str">
        <f>IF(S70="있음",관리자설명서!$B$15&amp;AL제품Data!$A70&amp;"_INTRO.pdf","")</f>
        <v/>
      </c>
      <c r="AI70" s="2" t="str">
        <f>IF(T70="있음",관리자설명서!$B$15&amp;AL제품Data!$A70&amp;"_INTRO(S).pdf","")</f>
        <v/>
      </c>
      <c r="AJ70" s="2" t="str">
        <f>IF(U70="있음",관리자설명서!$B$15&amp;AL제품Data!$A70&amp;"_REFLET.pdf","")</f>
        <v/>
      </c>
      <c r="AK70" s="2" t="str">
        <f>IF(V70="있음",관리자설명서!$B$15&amp;AL제품Data!$A70&amp;"_REF.pdf","")</f>
        <v/>
      </c>
      <c r="AL70" s="2" t="str">
        <f>IF(W70="있음",관리자설명서!$B$15&amp;AL제품Data!$A70&amp;"_SPEC.docx","")</f>
        <v/>
      </c>
    </row>
    <row r="71" spans="1:38" ht="20.25" customHeight="1" outlineLevel="1">
      <c r="A71" s="113" t="s">
        <v>1302</v>
      </c>
      <c r="B71" s="23" t="s">
        <v>102</v>
      </c>
      <c r="C71" s="23" t="s">
        <v>501</v>
      </c>
      <c r="D71" s="23" t="s">
        <v>888</v>
      </c>
      <c r="E71" s="23" t="s">
        <v>20</v>
      </c>
      <c r="F71" s="23" t="s">
        <v>1301</v>
      </c>
      <c r="G71" s="23" t="s">
        <v>982</v>
      </c>
      <c r="H71" s="23" t="s">
        <v>619</v>
      </c>
      <c r="I71" s="23">
        <v>80</v>
      </c>
      <c r="J71" s="23" t="s">
        <v>779</v>
      </c>
      <c r="K71" s="23" t="s">
        <v>886</v>
      </c>
      <c r="L71" s="25"/>
      <c r="M71" s="2" t="s">
        <v>392</v>
      </c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AB71" s="2" t="str">
        <f>IF(M71="있음",관리자설명서!$B$15&amp;AL제품Data!$A71&amp;"_SEC.dwg","")</f>
        <v>http://www.lxhausys.co.kr/popup/rn/download/downloadPopup.jsp?from=alwindow&amp;uu=/upload/alwindow/data/E9-ATT80(SMART)_SEC.dwg</v>
      </c>
      <c r="AC71" s="2" t="str">
        <f>IF(N71="있음",관리자설명서!$B$15&amp;AL제품Data!$A71&amp;"_SEC.pdf","")</f>
        <v/>
      </c>
      <c r="AD71" s="2" t="str">
        <f>IF(O71="있음",관리자설명서!$B$15&amp;AL제품Data!$A71&amp;"_ELEV.pdf","")</f>
        <v/>
      </c>
      <c r="AE71" s="2" t="str">
        <f>IF(P71="있음",관리자설명서!$B$15&amp;AL제품Data!$A71&amp;"_ELEV.pdf","")</f>
        <v/>
      </c>
      <c r="AF71" s="2" t="str">
        <f>IF(Q71="있음",관리자설명서!$B$15&amp;AL제품Data!$A71&amp;"_CONST.dwg","")</f>
        <v/>
      </c>
      <c r="AG71" s="2" t="str">
        <f>IF(R71="있음",관리자설명서!$B$15&amp;AL제품Data!$A71&amp;"_CONST.pdf","")</f>
        <v/>
      </c>
      <c r="AH71" s="2" t="str">
        <f>IF(S71="있음",관리자설명서!$B$15&amp;AL제품Data!$A71&amp;"_INTRO.pdf","")</f>
        <v/>
      </c>
      <c r="AI71" s="2" t="str">
        <f>IF(T71="있음",관리자설명서!$B$15&amp;AL제품Data!$A71&amp;"_INTRO(S).pdf","")</f>
        <v/>
      </c>
      <c r="AJ71" s="2" t="str">
        <f>IF(U71="있음",관리자설명서!$B$15&amp;AL제품Data!$A71&amp;"_REFLET.pdf","")</f>
        <v/>
      </c>
      <c r="AK71" s="2" t="str">
        <f>IF(V71="있음",관리자설명서!$B$15&amp;AL제품Data!$A71&amp;"_REF.pdf","")</f>
        <v/>
      </c>
      <c r="AL71" s="2" t="str">
        <f>IF(W71="있음",관리자설명서!$B$15&amp;AL제품Data!$A71&amp;"_SPEC.docx","")</f>
        <v/>
      </c>
    </row>
    <row r="72" spans="1:38" ht="20.25" customHeight="1" outlineLevel="1">
      <c r="A72" s="113" t="s">
        <v>1303</v>
      </c>
      <c r="B72" s="23" t="s">
        <v>102</v>
      </c>
      <c r="C72" s="23" t="s">
        <v>501</v>
      </c>
      <c r="D72" s="23" t="s">
        <v>889</v>
      </c>
      <c r="E72" s="23" t="s">
        <v>20</v>
      </c>
      <c r="F72" s="23" t="s">
        <v>1301</v>
      </c>
      <c r="G72" s="23" t="s">
        <v>982</v>
      </c>
      <c r="H72" s="23" t="s">
        <v>890</v>
      </c>
      <c r="I72" s="23">
        <v>80</v>
      </c>
      <c r="J72" s="23" t="s">
        <v>779</v>
      </c>
      <c r="K72" s="23" t="s">
        <v>886</v>
      </c>
      <c r="L72" s="25"/>
      <c r="M72" s="2" t="s">
        <v>392</v>
      </c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AB72" s="2" t="str">
        <f>IF(M72="있음",관리자설명서!$B$15&amp;AL제품Data!$A72&amp;"_SEC.dwg","")</f>
        <v>http://www.lxhausys.co.kr/popup/rn/download/downloadPopup.jsp?from=alwindow&amp;uu=/upload/alwindow/data/E9-ATH80(SMART)_SEC.dwg</v>
      </c>
      <c r="AC72" s="2" t="str">
        <f>IF(N72="있음",관리자설명서!$B$15&amp;AL제품Data!$A72&amp;"_SEC.pdf","")</f>
        <v/>
      </c>
      <c r="AD72" s="2" t="str">
        <f>IF(O72="있음",관리자설명서!$B$15&amp;AL제품Data!$A72&amp;"_ELEV.pdf","")</f>
        <v/>
      </c>
      <c r="AE72" s="2" t="str">
        <f>IF(P72="있음",관리자설명서!$B$15&amp;AL제품Data!$A72&amp;"_ELEV.pdf","")</f>
        <v/>
      </c>
      <c r="AF72" s="2" t="str">
        <f>IF(Q72="있음",관리자설명서!$B$15&amp;AL제품Data!$A72&amp;"_CONST.dwg","")</f>
        <v/>
      </c>
      <c r="AG72" s="2" t="str">
        <f>IF(R72="있음",관리자설명서!$B$15&amp;AL제품Data!$A72&amp;"_CONST.pdf","")</f>
        <v/>
      </c>
      <c r="AH72" s="2" t="str">
        <f>IF(S72="있음",관리자설명서!$B$15&amp;AL제품Data!$A72&amp;"_INTRO.pdf","")</f>
        <v/>
      </c>
      <c r="AI72" s="2" t="str">
        <f>IF(T72="있음",관리자설명서!$B$15&amp;AL제품Data!$A72&amp;"_INTRO(S).pdf","")</f>
        <v/>
      </c>
      <c r="AJ72" s="2" t="str">
        <f>IF(U72="있음",관리자설명서!$B$15&amp;AL제품Data!$A72&amp;"_REFLET.pdf","")</f>
        <v/>
      </c>
      <c r="AK72" s="2" t="str">
        <f>IF(V72="있음",관리자설명서!$B$15&amp;AL제품Data!$A72&amp;"_REF.pdf","")</f>
        <v/>
      </c>
      <c r="AL72" s="2" t="str">
        <f>IF(W72="있음",관리자설명서!$B$15&amp;AL제품Data!$A72&amp;"_SPEC.docx","")</f>
        <v/>
      </c>
    </row>
    <row r="73" spans="1:38" ht="20.25" customHeight="1" outlineLevel="1">
      <c r="A73" s="113" t="s">
        <v>1304</v>
      </c>
      <c r="B73" s="23" t="s">
        <v>102</v>
      </c>
      <c r="C73" s="23" t="s">
        <v>501</v>
      </c>
      <c r="D73" s="23" t="s">
        <v>889</v>
      </c>
      <c r="E73" s="23" t="s">
        <v>20</v>
      </c>
      <c r="F73" s="23" t="s">
        <v>1301</v>
      </c>
      <c r="G73" s="23" t="s">
        <v>982</v>
      </c>
      <c r="H73" s="23" t="s">
        <v>892</v>
      </c>
      <c r="I73" s="23">
        <v>80</v>
      </c>
      <c r="J73" s="23" t="s">
        <v>779</v>
      </c>
      <c r="K73" s="23" t="s">
        <v>886</v>
      </c>
      <c r="L73" s="25"/>
      <c r="M73" s="2" t="s">
        <v>392</v>
      </c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AB73" s="2" t="str">
        <f>IF(M73="있음",관리자설명서!$B$15&amp;AL제품Data!$A73&amp;"_SEC.dwg","")</f>
        <v>http://www.lxhausys.co.kr/popup/rn/download/downloadPopup.jsp?from=alwindow&amp;uu=/upload/alwindow/data/E9-ASH80(SMART)_SEC.dwg</v>
      </c>
      <c r="AC73" s="2" t="str">
        <f>IF(N73="있음",관리자설명서!$B$15&amp;AL제품Data!$A73&amp;"_SEC.pdf","")</f>
        <v/>
      </c>
      <c r="AD73" s="2" t="str">
        <f>IF(O73="있음",관리자설명서!$B$15&amp;AL제품Data!$A73&amp;"_ELEV.pdf","")</f>
        <v/>
      </c>
      <c r="AE73" s="2" t="str">
        <f>IF(P73="있음",관리자설명서!$B$15&amp;AL제품Data!$A73&amp;"_ELEV.pdf","")</f>
        <v/>
      </c>
      <c r="AF73" s="2" t="str">
        <f>IF(Q73="있음",관리자설명서!$B$15&amp;AL제품Data!$A73&amp;"_CONST.dwg","")</f>
        <v/>
      </c>
      <c r="AG73" s="2" t="str">
        <f>IF(R73="있음",관리자설명서!$B$15&amp;AL제품Data!$A73&amp;"_CONST.pdf","")</f>
        <v/>
      </c>
      <c r="AH73" s="2" t="str">
        <f>IF(S73="있음",관리자설명서!$B$15&amp;AL제품Data!$A73&amp;"_INTRO.pdf","")</f>
        <v/>
      </c>
      <c r="AI73" s="2" t="str">
        <f>IF(T73="있음",관리자설명서!$B$15&amp;AL제품Data!$A73&amp;"_INTRO(S).pdf","")</f>
        <v/>
      </c>
      <c r="AJ73" s="2" t="str">
        <f>IF(U73="있음",관리자설명서!$B$15&amp;AL제품Data!$A73&amp;"_REFLET.pdf","")</f>
        <v/>
      </c>
      <c r="AK73" s="2" t="str">
        <f>IF(V73="있음",관리자설명서!$B$15&amp;AL제품Data!$A73&amp;"_REF.pdf","")</f>
        <v/>
      </c>
      <c r="AL73" s="2" t="str">
        <f>IF(W73="있음",관리자설명서!$B$15&amp;AL제품Data!$A73&amp;"_SPEC.docx","")</f>
        <v/>
      </c>
    </row>
    <row r="74" spans="1:38" ht="20.25" customHeight="1" outlineLevel="1">
      <c r="A74" s="113" t="s">
        <v>1335</v>
      </c>
      <c r="B74" s="23" t="s">
        <v>880</v>
      </c>
      <c r="C74" s="23" t="s">
        <v>881</v>
      </c>
      <c r="D74" s="23" t="s">
        <v>14</v>
      </c>
      <c r="E74" s="23" t="s">
        <v>883</v>
      </c>
      <c r="F74" s="23" t="s">
        <v>1301</v>
      </c>
      <c r="G74" s="23" t="s">
        <v>982</v>
      </c>
      <c r="H74" s="23" t="s">
        <v>893</v>
      </c>
      <c r="I74" s="23">
        <v>200</v>
      </c>
      <c r="J74" s="23" t="s">
        <v>885</v>
      </c>
      <c r="K74" s="23" t="s">
        <v>886</v>
      </c>
      <c r="L74" s="25"/>
      <c r="M74" s="2" t="s">
        <v>45</v>
      </c>
      <c r="N74" s="24"/>
      <c r="O74" s="24"/>
      <c r="P74" s="24"/>
      <c r="Q74" s="24"/>
      <c r="R74" s="24"/>
      <c r="S74" s="24"/>
      <c r="T74" s="24"/>
      <c r="U74" s="2" t="s">
        <v>45</v>
      </c>
      <c r="V74" s="24"/>
      <c r="W74" s="2" t="s">
        <v>45</v>
      </c>
      <c r="X74" s="2" t="s">
        <v>887</v>
      </c>
      <c r="Y74" s="24"/>
      <c r="AB74" s="2" t="str">
        <f>IF(M74="있음",관리자설명서!$B$15&amp;AL제품Data!$A74&amp;"_SEC.dwg","")</f>
        <v>http://www.lxhausys.co.kr/popup/rn/download/downloadPopup.jsp?from=alwindow&amp;uu=/upload/alwindow/data/E9-ALS200N_SEC.dwg</v>
      </c>
      <c r="AC74" s="2" t="str">
        <f>IF(N74="있음",관리자설명서!$B$15&amp;AL제품Data!$A74&amp;"_SEC.pdf","")</f>
        <v/>
      </c>
      <c r="AD74" s="2" t="str">
        <f>IF(O74="있음",관리자설명서!$B$15&amp;AL제품Data!$A74&amp;"_ELEV.pdf","")</f>
        <v/>
      </c>
      <c r="AE74" s="2" t="str">
        <f>IF(P74="있음",관리자설명서!$B$15&amp;AL제품Data!$A74&amp;"_ELEV.pdf","")</f>
        <v/>
      </c>
      <c r="AF74" s="2" t="str">
        <f>IF(Q74="있음",관리자설명서!$B$15&amp;AL제품Data!$A74&amp;"_CONST.dwg","")</f>
        <v/>
      </c>
      <c r="AG74" s="2" t="str">
        <f>IF(R74="있음",관리자설명서!$B$15&amp;AL제품Data!$A74&amp;"_CONST.pdf","")</f>
        <v/>
      </c>
      <c r="AH74" s="2" t="str">
        <f>IF(S74="있음",관리자설명서!$B$15&amp;AL제품Data!$A74&amp;"_INTRO.pdf","")</f>
        <v/>
      </c>
      <c r="AI74" s="2" t="str">
        <f>IF(T74="있음",관리자설명서!$B$15&amp;AL제품Data!$A74&amp;"_INTRO(S).pdf","")</f>
        <v/>
      </c>
      <c r="AJ74" s="2" t="str">
        <f>IF(U74="있음",관리자설명서!$B$15&amp;AL제품Data!$A74&amp;"_REFLET.pdf","")</f>
        <v>http://www.lxhausys.co.kr/popup/rn/download/downloadPopup.jsp?from=alwindow&amp;uu=/upload/alwindow/data/E9-ALS200N_REFLET.pdf</v>
      </c>
      <c r="AK74" s="2" t="str">
        <f>IF(V74="있음",관리자설명서!$B$15&amp;AL제품Data!$A74&amp;"_REF.pdf","")</f>
        <v/>
      </c>
      <c r="AL74" s="2" t="str">
        <f>IF(W74="있음",관리자설명서!$B$15&amp;AL제품Data!$A74&amp;"_SPEC.docx","")</f>
        <v>http://www.lxhausys.co.kr/popup/rn/download/downloadPopup.jsp?from=alwindow&amp;uu=/upload/alwindow/data/E9-ALS200N_SPEC.docx</v>
      </c>
    </row>
    <row r="75" spans="1:38" ht="20.25" customHeight="1" outlineLevel="1"/>
    <row r="76" spans="1:38" ht="20.25" customHeight="1" outlineLevel="1"/>
    <row r="77" spans="1:38" ht="20.25" customHeight="1" outlineLevel="1"/>
    <row r="78" spans="1:38" ht="20.25" customHeight="1" outlineLevel="1">
      <c r="AL78" s="40"/>
    </row>
    <row r="79" spans="1:38" ht="20.25" customHeight="1" outlineLevel="1"/>
    <row r="80" spans="1:38" ht="20.25" customHeight="1" outlineLevel="1"/>
    <row r="81" spans="29:39" ht="20.25" customHeight="1" outlineLevel="1"/>
    <row r="82" spans="29:39" ht="20.25" customHeight="1" outlineLevel="1"/>
    <row r="83" spans="29:39" ht="20.25" customHeight="1" outlineLevel="1"/>
    <row r="84" spans="29:39" ht="20.25" customHeight="1" outlineLevel="1">
      <c r="AC84" s="40"/>
      <c r="AK84" s="40"/>
      <c r="AM84" s="40"/>
    </row>
    <row r="85" spans="29:39" ht="20.25" customHeight="1" outlineLevel="1"/>
    <row r="86" spans="29:39" ht="20.25" customHeight="1" outlineLevel="1"/>
    <row r="87" spans="29:39" ht="20.25" customHeight="1" outlineLevel="1"/>
    <row r="88" spans="29:39" ht="20.25" customHeight="1" outlineLevel="1"/>
    <row r="89" spans="29:39" ht="20.25" customHeight="1" outlineLevel="1"/>
    <row r="90" spans="29:39" ht="20.25" customHeight="1" outlineLevel="1"/>
    <row r="91" spans="29:39" ht="20.25" customHeight="1" outlineLevel="1"/>
    <row r="92" spans="29:39" ht="20.25" customHeight="1" outlineLevel="1"/>
    <row r="93" spans="29:39" ht="20.25" customHeight="1" outlineLevel="1"/>
    <row r="94" spans="29:39" ht="20.25" customHeight="1" outlineLevel="1"/>
    <row r="95" spans="29:39" ht="20.25" customHeight="1" outlineLevel="1"/>
    <row r="96" spans="29:39" ht="20.25" customHeight="1" outlineLevel="1"/>
    <row r="97" ht="20.25" customHeight="1" outlineLevel="1"/>
    <row r="98" ht="20.25" customHeight="1" outlineLevel="1"/>
    <row r="99" ht="20.25" customHeight="1" outlineLevel="1"/>
    <row r="100" ht="20.25" customHeight="1" outlineLevel="1"/>
  </sheetData>
  <customSheetViews>
    <customSheetView guid="{B75D5B89-F53B-4AA1-AC15-ACCE149CF623}" scale="70" state="hidden">
      <selection activeCell="I38" sqref="I38"/>
      <pageMargins left="0.7" right="0.7" top="0.75" bottom="0.75" header="0.3" footer="0.3"/>
      <pageSetup paperSize="9" orientation="portrait" r:id="rId1"/>
    </customSheetView>
  </customSheetViews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B1:R150"/>
  <sheetViews>
    <sheetView zoomScaleNormal="100" workbookViewId="0">
      <pane ySplit="1" topLeftCell="A65" activePane="bottomLeft" state="frozen"/>
      <selection activeCell="A171" sqref="A171"/>
      <selection pane="bottomLeft" activeCell="B78" sqref="B78"/>
    </sheetView>
  </sheetViews>
  <sheetFormatPr defaultColWidth="9" defaultRowHeight="17.399999999999999" outlineLevelRow="1"/>
  <cols>
    <col min="1" max="1" width="1.69921875" style="1" customWidth="1"/>
    <col min="2" max="2" width="17.19921875" style="31" customWidth="1"/>
    <col min="3" max="3" width="11.09765625" style="1" bestFit="1" customWidth="1"/>
    <col min="4" max="4" width="11.09765625" style="1" customWidth="1"/>
    <col min="5" max="5" width="11.09765625" style="1" bestFit="1" customWidth="1"/>
    <col min="6" max="6" width="11.09765625" style="1" customWidth="1"/>
    <col min="7" max="7" width="11.09765625" style="1" bestFit="1" customWidth="1"/>
    <col min="8" max="8" width="11.09765625" style="1" customWidth="1"/>
    <col min="9" max="9" width="11.09765625" style="1" bestFit="1" customWidth="1"/>
    <col min="10" max="10" width="11.69921875" style="1" customWidth="1"/>
    <col min="11" max="11" width="9.5" style="1" bestFit="1" customWidth="1"/>
    <col min="12" max="12" width="11.09765625" style="1" bestFit="1" customWidth="1"/>
    <col min="13" max="13" width="9.5" style="31" bestFit="1" customWidth="1"/>
    <col min="14" max="16384" width="9" style="1"/>
  </cols>
  <sheetData>
    <row r="1" spans="2:18" s="15" customFormat="1" outlineLevel="1">
      <c r="B1" s="32" t="s">
        <v>421</v>
      </c>
      <c r="C1" s="27" t="s">
        <v>564</v>
      </c>
      <c r="D1" s="27" t="s">
        <v>565</v>
      </c>
      <c r="E1" s="27" t="s">
        <v>566</v>
      </c>
      <c r="F1" s="27" t="s">
        <v>567</v>
      </c>
      <c r="G1" s="27" t="s">
        <v>568</v>
      </c>
      <c r="H1" s="27" t="s">
        <v>569</v>
      </c>
      <c r="I1" s="27" t="s">
        <v>38</v>
      </c>
      <c r="J1" s="27" t="s">
        <v>39</v>
      </c>
      <c r="K1" s="27" t="s">
        <v>40</v>
      </c>
      <c r="L1" s="27" t="s">
        <v>41</v>
      </c>
      <c r="M1" s="32" t="s">
        <v>42</v>
      </c>
      <c r="N1" s="27" t="s">
        <v>235</v>
      </c>
      <c r="O1" s="27" t="s">
        <v>156</v>
      </c>
      <c r="P1" s="27" t="s">
        <v>416</v>
      </c>
      <c r="Q1" s="27" t="s">
        <v>417</v>
      </c>
      <c r="R1" s="27" t="s">
        <v>418</v>
      </c>
    </row>
    <row r="2" spans="2:18" outlineLevel="1">
      <c r="B2" s="37" t="s">
        <v>212</v>
      </c>
      <c r="C2" s="2" t="s">
        <v>570</v>
      </c>
      <c r="D2" s="2" t="s">
        <v>570</v>
      </c>
      <c r="E2" s="2" t="s">
        <v>419</v>
      </c>
      <c r="F2" s="2" t="s">
        <v>419</v>
      </c>
      <c r="G2" s="2" t="s">
        <v>420</v>
      </c>
      <c r="H2" s="2" t="s">
        <v>419</v>
      </c>
      <c r="I2" s="2" t="s">
        <v>419</v>
      </c>
      <c r="J2" s="2"/>
      <c r="K2" s="2" t="s">
        <v>686</v>
      </c>
      <c r="L2" s="2" t="s">
        <v>419</v>
      </c>
      <c r="M2" s="28" t="s">
        <v>420</v>
      </c>
      <c r="N2" s="2" t="str">
        <f>IF(COUNTIFS(AL성적Data!$C:$C,RawData_DB!$B2,AL성적Data!$AC:$AC,"TW")=0,"없음","있음")</f>
        <v>있음</v>
      </c>
      <c r="O2" s="2" t="str">
        <f>IF(COUNTIFS(AL성적Data!$C:$C,RawData_DB!$B2,AL성적Data!$AC:$AC,"TA")=0,"없음","있음")</f>
        <v>있음</v>
      </c>
      <c r="P2" s="2" t="str">
        <f>IF(COUNTIFS(AL성적Data!$C:$C,RawData_DB!$B2)-COUNTIFS(AL성적Data!$C:$C,RawData_DB!$B2,AL성적Data!$Q:$Q,"")=0,"없음","있음")</f>
        <v>없음</v>
      </c>
      <c r="Q2" s="2" t="str">
        <f>IF(COUNTIFS(AL성적Data!$C:$C,RawData_DB!$B2)-COUNTIFS(AL성적Data!$C:$C,RawData_DB!$B2,AL성적Data!$R:$R,"")=0,"없음","있음")</f>
        <v>없음</v>
      </c>
      <c r="R2" s="2" t="str">
        <f>IF(COUNTIFS(AL성적Data!$C:$C,RawData_DB!$B2)-COUNTIFS(AL성적Data!$C:$C,RawData_DB!$B2,AL성적Data!$S:$S,"")=0,"없음","있음")</f>
        <v>없음</v>
      </c>
    </row>
    <row r="3" spans="2:18" outlineLevel="1">
      <c r="B3" s="37" t="s">
        <v>89</v>
      </c>
      <c r="C3" s="2" t="s">
        <v>570</v>
      </c>
      <c r="D3" s="2" t="s">
        <v>570</v>
      </c>
      <c r="E3" s="2" t="s">
        <v>419</v>
      </c>
      <c r="F3" s="2" t="s">
        <v>419</v>
      </c>
      <c r="G3" s="2" t="s">
        <v>420</v>
      </c>
      <c r="H3" s="2" t="s">
        <v>419</v>
      </c>
      <c r="I3" s="2" t="s">
        <v>419</v>
      </c>
      <c r="J3" s="2"/>
      <c r="K3" s="2" t="s">
        <v>686</v>
      </c>
      <c r="L3" s="2" t="s">
        <v>419</v>
      </c>
      <c r="M3" s="28" t="s">
        <v>420</v>
      </c>
      <c r="N3" s="2" t="str">
        <f>IF(COUNTIFS(AL성적Data!$C:$C,RawData_DB!$B3,AL성적Data!$AC:$AC,"TW")=0,"없음","있음")</f>
        <v>있음</v>
      </c>
      <c r="O3" s="2" t="str">
        <f>IF(COUNTIFS(AL성적Data!$C:$C,RawData_DB!$B3,AL성적Data!$AC:$AC,"TA")=0,"없음","있음")</f>
        <v>있음</v>
      </c>
      <c r="P3" s="2" t="str">
        <f>IF(COUNTIFS(AL성적Data!$C:$C,RawData_DB!$B3)-COUNTIFS(AL성적Data!$C:$C,RawData_DB!$B3,AL성적Data!$Q:$Q,"")=0,"없음","있음")</f>
        <v>있음</v>
      </c>
      <c r="Q3" s="2" t="str">
        <f>IF(COUNTIFS(AL성적Data!$C:$C,RawData_DB!$B3)-COUNTIFS(AL성적Data!$C:$C,RawData_DB!$B3,AL성적Data!$R:$R,"")=0,"없음","있음")</f>
        <v>있음</v>
      </c>
      <c r="R3" s="2" t="str">
        <f>IF(COUNTIFS(AL성적Data!$C:$C,RawData_DB!$B3)-COUNTIFS(AL성적Data!$C:$C,RawData_DB!$B3,AL성적Data!$S:$S,"")=0,"없음","있음")</f>
        <v>있음</v>
      </c>
    </row>
    <row r="4" spans="2:18" outlineLevel="1">
      <c r="B4" s="49" t="s">
        <v>271</v>
      </c>
      <c r="C4" s="2" t="s">
        <v>419</v>
      </c>
      <c r="D4" s="2" t="s">
        <v>419</v>
      </c>
      <c r="E4" s="2" t="s">
        <v>419</v>
      </c>
      <c r="F4" s="2" t="s">
        <v>419</v>
      </c>
      <c r="G4" s="2" t="s">
        <v>419</v>
      </c>
      <c r="H4" s="2" t="s">
        <v>419</v>
      </c>
      <c r="I4" s="2" t="s">
        <v>419</v>
      </c>
      <c r="J4" s="2"/>
      <c r="K4" s="2" t="s">
        <v>419</v>
      </c>
      <c r="L4" s="2" t="s">
        <v>419</v>
      </c>
      <c r="M4" s="28" t="s">
        <v>420</v>
      </c>
      <c r="N4" s="2" t="str">
        <f>IF(COUNTIFS(AL성적Data!$C:$C,RawData_DB!$B4,AL성적Data!$AC:$AC,"TW")=0,"없음","있음")</f>
        <v>없음</v>
      </c>
      <c r="O4" s="2" t="str">
        <f>IF(COUNTIFS(AL성적Data!$C:$C,RawData_DB!$B4,AL성적Data!$AC:$AC,"TA")=0,"없음","있음")</f>
        <v>있음</v>
      </c>
      <c r="P4" s="2" t="str">
        <f>IF(COUNTIFS(AL성적Data!$C:$C,RawData_DB!$B4)-COUNTIFS(AL성적Data!$C:$C,RawData_DB!$B4,AL성적Data!$Q:$Q,"")=0,"없음","있음")</f>
        <v>있음</v>
      </c>
      <c r="Q4" s="2" t="str">
        <f>IF(COUNTIFS(AL성적Data!$C:$C,RawData_DB!$B4)-COUNTIFS(AL성적Data!$C:$C,RawData_DB!$B4,AL성적Data!$R:$R,"")=0,"없음","있음")</f>
        <v>있음</v>
      </c>
      <c r="R4" s="2" t="str">
        <f>IF(COUNTIFS(AL성적Data!$C:$C,RawData_DB!$B4)-COUNTIFS(AL성적Data!$C:$C,RawData_DB!$B4,AL성적Data!$S:$S,"")=0,"없음","있음")</f>
        <v>있음</v>
      </c>
    </row>
    <row r="5" spans="2:18" outlineLevel="1">
      <c r="B5" s="49" t="s">
        <v>272</v>
      </c>
      <c r="C5" s="2" t="s">
        <v>419</v>
      </c>
      <c r="D5" s="2" t="s">
        <v>419</v>
      </c>
      <c r="E5" s="2" t="s">
        <v>419</v>
      </c>
      <c r="F5" s="2" t="s">
        <v>419</v>
      </c>
      <c r="G5" s="2" t="s">
        <v>419</v>
      </c>
      <c r="H5" s="2" t="s">
        <v>419</v>
      </c>
      <c r="I5" s="2" t="s">
        <v>419</v>
      </c>
      <c r="J5" s="2"/>
      <c r="K5" s="2" t="s">
        <v>419</v>
      </c>
      <c r="L5" s="2" t="s">
        <v>419</v>
      </c>
      <c r="M5" s="28" t="s">
        <v>420</v>
      </c>
      <c r="N5" s="2" t="str">
        <f>IF(COUNTIFS(AL성적Data!$C:$C,RawData_DB!$B5,AL성적Data!$AC:$AC,"TW")=0,"없음","있음")</f>
        <v>없음</v>
      </c>
      <c r="O5" s="2" t="str">
        <f>IF(COUNTIFS(AL성적Data!$C:$C,RawData_DB!$B5,AL성적Data!$AC:$AC,"TA")=0,"없음","있음")</f>
        <v>있음</v>
      </c>
      <c r="P5" s="2" t="str">
        <f>IF(COUNTIFS(AL성적Data!$C:$C,RawData_DB!$B5)-COUNTIFS(AL성적Data!$C:$C,RawData_DB!$B5,AL성적Data!$Q:$Q,"")=0,"없음","있음")</f>
        <v>있음</v>
      </c>
      <c r="Q5" s="2" t="str">
        <f>IF(COUNTIFS(AL성적Data!$C:$C,RawData_DB!$B5)-COUNTIFS(AL성적Data!$C:$C,RawData_DB!$B5,AL성적Data!$R:$R,"")=0,"없음","있음")</f>
        <v>있음</v>
      </c>
      <c r="R5" s="2" t="str">
        <f>IF(COUNTIFS(AL성적Data!$C:$C,RawData_DB!$B5)-COUNTIFS(AL성적Data!$C:$C,RawData_DB!$B5,AL성적Data!$S:$S,"")=0,"없음","있음")</f>
        <v>있음</v>
      </c>
    </row>
    <row r="6" spans="2:18" outlineLevel="1">
      <c r="B6" s="49" t="s">
        <v>415</v>
      </c>
      <c r="C6" s="2" t="s">
        <v>419</v>
      </c>
      <c r="D6" s="2" t="s">
        <v>419</v>
      </c>
      <c r="E6" s="2" t="s">
        <v>419</v>
      </c>
      <c r="F6" s="2" t="s">
        <v>419</v>
      </c>
      <c r="G6" s="2" t="s">
        <v>419</v>
      </c>
      <c r="H6" s="2" t="s">
        <v>419</v>
      </c>
      <c r="I6" s="2" t="s">
        <v>419</v>
      </c>
      <c r="J6" s="2"/>
      <c r="K6" s="2" t="s">
        <v>419</v>
      </c>
      <c r="L6" s="2" t="s">
        <v>419</v>
      </c>
      <c r="M6" s="28" t="s">
        <v>420</v>
      </c>
      <c r="N6" s="2" t="str">
        <f>IF(COUNTIFS(AL성적Data!$C:$C,RawData_DB!$B6,AL성적Data!$AC:$AC,"TW")=0,"없음","있음")</f>
        <v>있음</v>
      </c>
      <c r="O6" s="2" t="str">
        <f>IF(COUNTIFS(AL성적Data!$C:$C,RawData_DB!$B6,AL성적Data!$AC:$AC,"TA")=0,"없음","있음")</f>
        <v>없음</v>
      </c>
      <c r="P6" s="2" t="str">
        <f>IF(COUNTIFS(AL성적Data!$C:$C,RawData_DB!$B6)-COUNTIFS(AL성적Data!$C:$C,RawData_DB!$B6,AL성적Data!$Q:$Q,"")=0,"없음","있음")</f>
        <v>없음</v>
      </c>
      <c r="Q6" s="2" t="str">
        <f>IF(COUNTIFS(AL성적Data!$C:$C,RawData_DB!$B6)-COUNTIFS(AL성적Data!$C:$C,RawData_DB!$B6,AL성적Data!$R:$R,"")=0,"없음","있음")</f>
        <v>없음</v>
      </c>
      <c r="R6" s="2" t="str">
        <f>IF(COUNTIFS(AL성적Data!$C:$C,RawData_DB!$B6)-COUNTIFS(AL성적Data!$C:$C,RawData_DB!$B6,AL성적Data!$S:$S,"")=0,"없음","있음")</f>
        <v>없음</v>
      </c>
    </row>
    <row r="7" spans="2:18" outlineLevel="1">
      <c r="B7" s="37" t="s">
        <v>93</v>
      </c>
      <c r="C7" s="2" t="s">
        <v>570</v>
      </c>
      <c r="D7" s="2" t="s">
        <v>570</v>
      </c>
      <c r="E7" s="2" t="s">
        <v>419</v>
      </c>
      <c r="F7" s="2" t="s">
        <v>419</v>
      </c>
      <c r="G7" s="2" t="s">
        <v>420</v>
      </c>
      <c r="H7" s="2" t="s">
        <v>419</v>
      </c>
      <c r="I7" s="2" t="s">
        <v>419</v>
      </c>
      <c r="J7" s="2"/>
      <c r="K7" s="2" t="s">
        <v>686</v>
      </c>
      <c r="L7" s="2" t="s">
        <v>419</v>
      </c>
      <c r="M7" s="28" t="s">
        <v>420</v>
      </c>
      <c r="N7" s="2" t="str">
        <f>IF(COUNTIFS(AL성적Data!$C:$C,RawData_DB!$B7,AL성적Data!$AC:$AC,"TW")=0,"없음","있음")</f>
        <v>있음</v>
      </c>
      <c r="O7" s="2" t="str">
        <f>IF(COUNTIFS(AL성적Data!$C:$C,RawData_DB!$B7,AL성적Data!$AC:$AC,"TA")=0,"없음","있음")</f>
        <v>없음</v>
      </c>
      <c r="P7" s="2" t="str">
        <f>IF(COUNTIFS(AL성적Data!$C:$C,RawData_DB!$B7)-COUNTIFS(AL성적Data!$C:$C,RawData_DB!$B7,AL성적Data!$Q:$Q,"")=0,"없음","있음")</f>
        <v>없음</v>
      </c>
      <c r="Q7" s="2" t="str">
        <f>IF(COUNTIFS(AL성적Data!$C:$C,RawData_DB!$B7)-COUNTIFS(AL성적Data!$C:$C,RawData_DB!$B7,AL성적Data!$R:$R,"")=0,"없음","있음")</f>
        <v>있음</v>
      </c>
      <c r="R7" s="2" t="str">
        <f>IF(COUNTIFS(AL성적Data!$C:$C,RawData_DB!$B7)-COUNTIFS(AL성적Data!$C:$C,RawData_DB!$B7,AL성적Data!$S:$S,"")=0,"없음","있음")</f>
        <v>있음</v>
      </c>
    </row>
    <row r="8" spans="2:18" outlineLevel="1">
      <c r="B8" s="37" t="s">
        <v>97</v>
      </c>
      <c r="C8" s="2" t="s">
        <v>570</v>
      </c>
      <c r="D8" s="2" t="s">
        <v>570</v>
      </c>
      <c r="E8" s="2" t="s">
        <v>419</v>
      </c>
      <c r="F8" s="2" t="s">
        <v>419</v>
      </c>
      <c r="G8" s="2" t="s">
        <v>420</v>
      </c>
      <c r="H8" s="2" t="s">
        <v>419</v>
      </c>
      <c r="I8" s="2" t="s">
        <v>419</v>
      </c>
      <c r="J8" s="2"/>
      <c r="K8" s="2" t="s">
        <v>686</v>
      </c>
      <c r="L8" s="2" t="s">
        <v>419</v>
      </c>
      <c r="M8" s="28" t="s">
        <v>420</v>
      </c>
      <c r="N8" s="2" t="str">
        <f>IF(COUNTIFS(AL성적Data!$C:$C,RawData_DB!$B8,AL성적Data!$AC:$AC,"TW")=0,"없음","있음")</f>
        <v>있음</v>
      </c>
      <c r="O8" s="2" t="str">
        <f>IF(COUNTIFS(AL성적Data!$C:$C,RawData_DB!$B8,AL성적Data!$AC:$AC,"TA")=0,"없음","있음")</f>
        <v>없음</v>
      </c>
      <c r="P8" s="2" t="str">
        <f>IF(COUNTIFS(AL성적Data!$C:$C,RawData_DB!$B8)-COUNTIFS(AL성적Data!$C:$C,RawData_DB!$B8,AL성적Data!$Q:$Q,"")=0,"없음","있음")</f>
        <v>없음</v>
      </c>
      <c r="Q8" s="2" t="str">
        <f>IF(COUNTIFS(AL성적Data!$C:$C,RawData_DB!$B8)-COUNTIFS(AL성적Data!$C:$C,RawData_DB!$B8,AL성적Data!$R:$R,"")=0,"없음","있음")</f>
        <v>있음</v>
      </c>
      <c r="R8" s="2" t="str">
        <f>IF(COUNTIFS(AL성적Data!$C:$C,RawData_DB!$B8)-COUNTIFS(AL성적Data!$C:$C,RawData_DB!$B8,AL성적Data!$S:$S,"")=0,"없음","있음")</f>
        <v>있음</v>
      </c>
    </row>
    <row r="9" spans="2:18" outlineLevel="1">
      <c r="B9" s="49" t="s">
        <v>268</v>
      </c>
      <c r="C9" s="2" t="s">
        <v>419</v>
      </c>
      <c r="D9" s="2" t="s">
        <v>419</v>
      </c>
      <c r="E9" s="2" t="s">
        <v>419</v>
      </c>
      <c r="F9" s="2" t="s">
        <v>419</v>
      </c>
      <c r="G9" s="2" t="s">
        <v>419</v>
      </c>
      <c r="H9" s="2" t="s">
        <v>419</v>
      </c>
      <c r="I9" s="2" t="s">
        <v>419</v>
      </c>
      <c r="J9" s="2"/>
      <c r="K9" s="2" t="s">
        <v>419</v>
      </c>
      <c r="L9" s="2" t="s">
        <v>419</v>
      </c>
      <c r="M9" s="28" t="s">
        <v>420</v>
      </c>
      <c r="N9" s="2" t="str">
        <f>IF(COUNTIFS(AL성적Data!$C:$C,RawData_DB!$B9,AL성적Data!$AC:$AC,"TW")=0,"없음","있음")</f>
        <v>없음</v>
      </c>
      <c r="O9" s="2" t="str">
        <f>IF(COUNTIFS(AL성적Data!$C:$C,RawData_DB!$B9,AL성적Data!$AC:$AC,"TA")=0,"없음","있음")</f>
        <v>있음</v>
      </c>
      <c r="P9" s="2" t="str">
        <f>IF(COUNTIFS(AL성적Data!$C:$C,RawData_DB!$B9)-COUNTIFS(AL성적Data!$C:$C,RawData_DB!$B9,AL성적Data!$Q:$Q,"")=0,"없음","있음")</f>
        <v>없음</v>
      </c>
      <c r="Q9" s="2" t="str">
        <f>IF(COUNTIFS(AL성적Data!$C:$C,RawData_DB!$B9)-COUNTIFS(AL성적Data!$C:$C,RawData_DB!$B9,AL성적Data!$R:$R,"")=0,"없음","있음")</f>
        <v>없음</v>
      </c>
      <c r="R9" s="2" t="str">
        <f>IF(COUNTIFS(AL성적Data!$C:$C,RawData_DB!$B9)-COUNTIFS(AL성적Data!$C:$C,RawData_DB!$B9,AL성적Data!$S:$S,"")=0,"없음","있음")</f>
        <v>없음</v>
      </c>
    </row>
    <row r="10" spans="2:18" outlineLevel="1">
      <c r="B10" s="37" t="s">
        <v>95</v>
      </c>
      <c r="C10" s="2" t="s">
        <v>570</v>
      </c>
      <c r="D10" s="2" t="s">
        <v>570</v>
      </c>
      <c r="E10" s="2" t="s">
        <v>419</v>
      </c>
      <c r="F10" s="2" t="s">
        <v>419</v>
      </c>
      <c r="G10" s="2" t="s">
        <v>420</v>
      </c>
      <c r="H10" s="2" t="s">
        <v>419</v>
      </c>
      <c r="I10" s="2" t="s">
        <v>419</v>
      </c>
      <c r="J10" s="2"/>
      <c r="K10" s="2" t="s">
        <v>686</v>
      </c>
      <c r="L10" s="2" t="s">
        <v>419</v>
      </c>
      <c r="M10" s="28" t="s">
        <v>420</v>
      </c>
      <c r="N10" s="2" t="str">
        <f>IF(COUNTIFS(AL성적Data!$C:$C,RawData_DB!$B10,AL성적Data!$AC:$AC,"TW")=0,"없음","있음")</f>
        <v>있음</v>
      </c>
      <c r="O10" s="2" t="str">
        <f>IF(COUNTIFS(AL성적Data!$C:$C,RawData_DB!$B10,AL성적Data!$AC:$AC,"TA")=0,"없음","있음")</f>
        <v>있음</v>
      </c>
      <c r="P10" s="2" t="str">
        <f>IF(COUNTIFS(AL성적Data!$C:$C,RawData_DB!$B10)-COUNTIFS(AL성적Data!$C:$C,RawData_DB!$B10,AL성적Data!$Q:$Q,"")=0,"없음","있음")</f>
        <v>있음</v>
      </c>
      <c r="Q10" s="2" t="str">
        <f>IF(COUNTIFS(AL성적Data!$C:$C,RawData_DB!$B10)-COUNTIFS(AL성적Data!$C:$C,RawData_DB!$B10,AL성적Data!$R:$R,"")=0,"없음","있음")</f>
        <v>있음</v>
      </c>
      <c r="R10" s="2" t="str">
        <f>IF(COUNTIFS(AL성적Data!$C:$C,RawData_DB!$B10)-COUNTIFS(AL성적Data!$C:$C,RawData_DB!$B10,AL성적Data!$S:$S,"")=0,"없음","있음")</f>
        <v>있음</v>
      </c>
    </row>
    <row r="11" spans="2:18" outlineLevel="1">
      <c r="B11" s="49" t="s">
        <v>182</v>
      </c>
      <c r="C11" s="2" t="s">
        <v>419</v>
      </c>
      <c r="D11" s="2" t="s">
        <v>419</v>
      </c>
      <c r="E11" s="2" t="s">
        <v>419</v>
      </c>
      <c r="F11" s="2" t="s">
        <v>419</v>
      </c>
      <c r="G11" s="2" t="s">
        <v>419</v>
      </c>
      <c r="H11" s="2" t="s">
        <v>419</v>
      </c>
      <c r="I11" s="2" t="s">
        <v>419</v>
      </c>
      <c r="J11" s="2"/>
      <c r="K11" s="2" t="s">
        <v>686</v>
      </c>
      <c r="L11" s="2" t="s">
        <v>419</v>
      </c>
      <c r="M11" s="28" t="s">
        <v>419</v>
      </c>
      <c r="N11" s="2" t="str">
        <f>IF(COUNTIFS(AL성적Data!$C:$C,RawData_DB!$B11,AL성적Data!$AC:$AC,"TW")=0,"없음","있음")</f>
        <v>없음</v>
      </c>
      <c r="O11" s="2" t="str">
        <f>IF(COUNTIFS(AL성적Data!$C:$C,RawData_DB!$B11,AL성적Data!$AC:$AC,"TA")=0,"없음","있음")</f>
        <v>있음</v>
      </c>
      <c r="P11" s="2" t="str">
        <f>IF(COUNTIFS(AL성적Data!$C:$C,RawData_DB!$B11)-COUNTIFS(AL성적Data!$C:$C,RawData_DB!$B11,AL성적Data!$Q:$Q,"")=0,"없음","있음")</f>
        <v>있음</v>
      </c>
      <c r="Q11" s="2" t="str">
        <f>IF(COUNTIFS(AL성적Data!$C:$C,RawData_DB!$B11)-COUNTIFS(AL성적Data!$C:$C,RawData_DB!$B11,AL성적Data!$R:$R,"")=0,"없음","있음")</f>
        <v>없음</v>
      </c>
      <c r="R11" s="2" t="str">
        <f>IF(COUNTIFS(AL성적Data!$C:$C,RawData_DB!$B11)-COUNTIFS(AL성적Data!$C:$C,RawData_DB!$B11,AL성적Data!$S:$S,"")=0,"없음","있음")</f>
        <v>없음</v>
      </c>
    </row>
    <row r="12" spans="2:18" outlineLevel="1">
      <c r="B12" s="37" t="s">
        <v>99</v>
      </c>
      <c r="C12" s="2" t="s">
        <v>570</v>
      </c>
      <c r="D12" s="2" t="s">
        <v>570</v>
      </c>
      <c r="E12" s="2" t="s">
        <v>419</v>
      </c>
      <c r="F12" s="2" t="s">
        <v>419</v>
      </c>
      <c r="G12" s="2" t="s">
        <v>420</v>
      </c>
      <c r="H12" s="2" t="s">
        <v>419</v>
      </c>
      <c r="I12" s="2" t="s">
        <v>419</v>
      </c>
      <c r="J12" s="2"/>
      <c r="K12" s="2" t="s">
        <v>686</v>
      </c>
      <c r="L12" s="2" t="s">
        <v>419</v>
      </c>
      <c r="M12" s="28" t="s">
        <v>420</v>
      </c>
      <c r="N12" s="2" t="str">
        <f>IF(COUNTIFS(AL성적Data!$C:$C,RawData_DB!$B12,AL성적Data!$AC:$AC,"TW")=0,"없음","있음")</f>
        <v>있음</v>
      </c>
      <c r="O12" s="2" t="str">
        <f>IF(COUNTIFS(AL성적Data!$C:$C,RawData_DB!$B12,AL성적Data!$AC:$AC,"TA")=0,"없음","있음")</f>
        <v>없음</v>
      </c>
      <c r="P12" s="2" t="str">
        <f>IF(COUNTIFS(AL성적Data!$C:$C,RawData_DB!$B12)-COUNTIFS(AL성적Data!$C:$C,RawData_DB!$B12,AL성적Data!$Q:$Q,"")=0,"없음","있음")</f>
        <v>없음</v>
      </c>
      <c r="Q12" s="2" t="str">
        <f>IF(COUNTIFS(AL성적Data!$C:$C,RawData_DB!$B12)-COUNTIFS(AL성적Data!$C:$C,RawData_DB!$B12,AL성적Data!$R:$R,"")=0,"없음","있음")</f>
        <v>없음</v>
      </c>
      <c r="R12" s="2" t="str">
        <f>IF(COUNTIFS(AL성적Data!$C:$C,RawData_DB!$B12)-COUNTIFS(AL성적Data!$C:$C,RawData_DB!$B12,AL성적Data!$S:$S,"")=0,"없음","있음")</f>
        <v>없음</v>
      </c>
    </row>
    <row r="13" spans="2:18" outlineLevel="1">
      <c r="B13" s="37" t="s">
        <v>80</v>
      </c>
      <c r="C13" s="2" t="s">
        <v>570</v>
      </c>
      <c r="D13" s="2" t="s">
        <v>570</v>
      </c>
      <c r="E13" s="2" t="s">
        <v>419</v>
      </c>
      <c r="F13" s="2" t="s">
        <v>419</v>
      </c>
      <c r="G13" s="2" t="s">
        <v>420</v>
      </c>
      <c r="H13" s="2" t="s">
        <v>419</v>
      </c>
      <c r="I13" s="2" t="s">
        <v>419</v>
      </c>
      <c r="J13" s="2"/>
      <c r="K13" s="2" t="s">
        <v>686</v>
      </c>
      <c r="L13" s="2" t="s">
        <v>419</v>
      </c>
      <c r="M13" s="28" t="s">
        <v>420</v>
      </c>
      <c r="N13" s="2" t="str">
        <f>IF(COUNTIFS(AL성적Data!$C:$C,RawData_DB!$B13,AL성적Data!$AC:$AC,"TW")=0,"없음","있음")</f>
        <v>있음</v>
      </c>
      <c r="O13" s="2" t="str">
        <f>IF(COUNTIFS(AL성적Data!$C:$C,RawData_DB!$B13,AL성적Data!$AC:$AC,"TA")=0,"없음","있음")</f>
        <v>없음</v>
      </c>
      <c r="P13" s="2" t="str">
        <f>IF(COUNTIFS(AL성적Data!$C:$C,RawData_DB!$B13)-COUNTIFS(AL성적Data!$C:$C,RawData_DB!$B13,AL성적Data!$Q:$Q,"")=0,"없음","있음")</f>
        <v>없음</v>
      </c>
      <c r="Q13" s="2" t="str">
        <f>IF(COUNTIFS(AL성적Data!$C:$C,RawData_DB!$B13)-COUNTIFS(AL성적Data!$C:$C,RawData_DB!$B13,AL성적Data!$R:$R,"")=0,"없음","있음")</f>
        <v>없음</v>
      </c>
      <c r="R13" s="2" t="str">
        <f>IF(COUNTIFS(AL성적Data!$C:$C,RawData_DB!$B13)-COUNTIFS(AL성적Data!$C:$C,RawData_DB!$B13,AL성적Data!$S:$S,"")=0,"없음","있음")</f>
        <v>없음</v>
      </c>
    </row>
    <row r="14" spans="2:18" outlineLevel="1">
      <c r="B14" s="37" t="s">
        <v>82</v>
      </c>
      <c r="C14" s="2" t="s">
        <v>570</v>
      </c>
      <c r="D14" s="2" t="s">
        <v>570</v>
      </c>
      <c r="E14" s="2" t="s">
        <v>419</v>
      </c>
      <c r="F14" s="2" t="s">
        <v>419</v>
      </c>
      <c r="G14" s="2" t="s">
        <v>420</v>
      </c>
      <c r="H14" s="2" t="s">
        <v>419</v>
      </c>
      <c r="I14" s="2" t="s">
        <v>419</v>
      </c>
      <c r="J14" s="2"/>
      <c r="K14" s="2" t="s">
        <v>686</v>
      </c>
      <c r="L14" s="2" t="s">
        <v>419</v>
      </c>
      <c r="M14" s="28" t="s">
        <v>420</v>
      </c>
      <c r="N14" s="2" t="str">
        <f>IF(COUNTIFS(AL성적Data!$C:$C,RawData_DB!$B14,AL성적Data!$AC:$AC,"TW")=0,"없음","있음")</f>
        <v>있음</v>
      </c>
      <c r="O14" s="2" t="str">
        <f>IF(COUNTIFS(AL성적Data!$C:$C,RawData_DB!$B14,AL성적Data!$AC:$AC,"TA")=0,"없음","있음")</f>
        <v>있음</v>
      </c>
      <c r="P14" s="2" t="str">
        <f>IF(COUNTIFS(AL성적Data!$C:$C,RawData_DB!$B14)-COUNTIFS(AL성적Data!$C:$C,RawData_DB!$B14,AL성적Data!$Q:$Q,"")=0,"없음","있음")</f>
        <v>있음</v>
      </c>
      <c r="Q14" s="2" t="str">
        <f>IF(COUNTIFS(AL성적Data!$C:$C,RawData_DB!$B14)-COUNTIFS(AL성적Data!$C:$C,RawData_DB!$B14,AL성적Data!$R:$R,"")=0,"없음","있음")</f>
        <v>있음</v>
      </c>
      <c r="R14" s="2" t="str">
        <f>IF(COUNTIFS(AL성적Data!$C:$C,RawData_DB!$B14)-COUNTIFS(AL성적Data!$C:$C,RawData_DB!$B14,AL성적Data!$S:$S,"")=0,"없음","있음")</f>
        <v>있음</v>
      </c>
    </row>
    <row r="15" spans="2:18" outlineLevel="1">
      <c r="B15" s="37" t="s">
        <v>78</v>
      </c>
      <c r="C15" s="2" t="s">
        <v>570</v>
      </c>
      <c r="D15" s="2" t="s">
        <v>570</v>
      </c>
      <c r="E15" s="2" t="s">
        <v>419</v>
      </c>
      <c r="F15" s="2" t="s">
        <v>419</v>
      </c>
      <c r="G15" s="2" t="s">
        <v>420</v>
      </c>
      <c r="H15" s="2" t="s">
        <v>419</v>
      </c>
      <c r="I15" s="2" t="s">
        <v>419</v>
      </c>
      <c r="J15" s="2"/>
      <c r="K15" s="2" t="s">
        <v>686</v>
      </c>
      <c r="L15" s="2" t="s">
        <v>419</v>
      </c>
      <c r="M15" s="28" t="s">
        <v>420</v>
      </c>
      <c r="N15" s="2" t="str">
        <f>IF(COUNTIFS(AL성적Data!$C:$C,RawData_DB!$B15,AL성적Data!$AC:$AC,"TW")=0,"없음","있음")</f>
        <v>있음</v>
      </c>
      <c r="O15" s="2" t="str">
        <f>IF(COUNTIFS(AL성적Data!$C:$C,RawData_DB!$B15,AL성적Data!$AC:$AC,"TA")=0,"없음","있음")</f>
        <v>없음</v>
      </c>
      <c r="P15" s="2" t="str">
        <f>IF(COUNTIFS(AL성적Data!$C:$C,RawData_DB!$B15)-COUNTIFS(AL성적Data!$C:$C,RawData_DB!$B15,AL성적Data!$Q:$Q,"")=0,"없음","있음")</f>
        <v>없음</v>
      </c>
      <c r="Q15" s="2" t="str">
        <f>IF(COUNTIFS(AL성적Data!$C:$C,RawData_DB!$B15)-COUNTIFS(AL성적Data!$C:$C,RawData_DB!$B15,AL성적Data!$R:$R,"")=0,"없음","있음")</f>
        <v>없음</v>
      </c>
      <c r="R15" s="2" t="str">
        <f>IF(COUNTIFS(AL성적Data!$C:$C,RawData_DB!$B15)-COUNTIFS(AL성적Data!$C:$C,RawData_DB!$B15,AL성적Data!$S:$S,"")=0,"없음","있음")</f>
        <v>없음</v>
      </c>
    </row>
    <row r="16" spans="2:18" outlineLevel="1">
      <c r="B16" s="37" t="s">
        <v>269</v>
      </c>
      <c r="C16" s="2" t="s">
        <v>570</v>
      </c>
      <c r="D16" s="2" t="s">
        <v>570</v>
      </c>
      <c r="E16" s="2" t="s">
        <v>419</v>
      </c>
      <c r="F16" s="2" t="s">
        <v>419</v>
      </c>
      <c r="G16" s="2" t="s">
        <v>420</v>
      </c>
      <c r="H16" s="2" t="s">
        <v>419</v>
      </c>
      <c r="I16" s="2" t="s">
        <v>419</v>
      </c>
      <c r="J16" s="2"/>
      <c r="K16" s="2" t="s">
        <v>686</v>
      </c>
      <c r="L16" s="2" t="s">
        <v>419</v>
      </c>
      <c r="M16" s="28" t="s">
        <v>420</v>
      </c>
      <c r="N16" s="2" t="str">
        <f>IF(COUNTIFS(AL성적Data!$C:$C,RawData_DB!$B16,AL성적Data!$AC:$AC,"TW")=0,"없음","있음")</f>
        <v>없음</v>
      </c>
      <c r="O16" s="2" t="str">
        <f>IF(COUNTIFS(AL성적Data!$C:$C,RawData_DB!$B16,AL성적Data!$AC:$AC,"TA")=0,"없음","있음")</f>
        <v>있음</v>
      </c>
      <c r="P16" s="2" t="str">
        <f>IF(COUNTIFS(AL성적Data!$C:$C,RawData_DB!$B16)-COUNTIFS(AL성적Data!$C:$C,RawData_DB!$B16,AL성적Data!$Q:$Q,"")=0,"없음","있음")</f>
        <v>있음</v>
      </c>
      <c r="Q16" s="2" t="str">
        <f>IF(COUNTIFS(AL성적Data!$C:$C,RawData_DB!$B16)-COUNTIFS(AL성적Data!$C:$C,RawData_DB!$B16,AL성적Data!$R:$R,"")=0,"없음","있음")</f>
        <v>있음</v>
      </c>
      <c r="R16" s="2" t="str">
        <f>IF(COUNTIFS(AL성적Data!$C:$C,RawData_DB!$B16)-COUNTIFS(AL성적Data!$C:$C,RawData_DB!$B16,AL성적Data!$S:$S,"")=0,"없음","있음")</f>
        <v>있음</v>
      </c>
    </row>
    <row r="17" spans="2:18" outlineLevel="1">
      <c r="B17" s="37" t="s">
        <v>273</v>
      </c>
      <c r="C17" s="2" t="s">
        <v>570</v>
      </c>
      <c r="D17" s="2" t="s">
        <v>570</v>
      </c>
      <c r="E17" s="2" t="s">
        <v>419</v>
      </c>
      <c r="F17" s="2" t="s">
        <v>419</v>
      </c>
      <c r="G17" s="2" t="s">
        <v>420</v>
      </c>
      <c r="H17" s="2" t="s">
        <v>419</v>
      </c>
      <c r="I17" s="2" t="s">
        <v>419</v>
      </c>
      <c r="J17" s="2"/>
      <c r="K17" s="2" t="s">
        <v>686</v>
      </c>
      <c r="L17" s="2" t="s">
        <v>419</v>
      </c>
      <c r="M17" s="28" t="s">
        <v>420</v>
      </c>
      <c r="N17" s="2" t="str">
        <f>IF(COUNTIFS(AL성적Data!$C:$C,RawData_DB!$B17,AL성적Data!$AC:$AC,"TW")=0,"없음","있음")</f>
        <v>없음</v>
      </c>
      <c r="O17" s="2" t="str">
        <f>IF(COUNTIFS(AL성적Data!$C:$C,RawData_DB!$B17,AL성적Data!$AC:$AC,"TA")=0,"없음","있음")</f>
        <v>없음</v>
      </c>
      <c r="P17" s="2" t="str">
        <f>IF(COUNTIFS(AL성적Data!$C:$C,RawData_DB!$B17)-COUNTIFS(AL성적Data!$C:$C,RawData_DB!$B17,AL성적Data!$Q:$Q,"")=0,"없음","있음")</f>
        <v>있음</v>
      </c>
      <c r="Q17" s="2" t="str">
        <f>IF(COUNTIFS(AL성적Data!$C:$C,RawData_DB!$B17)-COUNTIFS(AL성적Data!$C:$C,RawData_DB!$B17,AL성적Data!$R:$R,"")=0,"없음","있음")</f>
        <v>없음</v>
      </c>
      <c r="R17" s="2" t="str">
        <f>IF(COUNTIFS(AL성적Data!$C:$C,RawData_DB!$B17)-COUNTIFS(AL성적Data!$C:$C,RawData_DB!$B17,AL성적Data!$S:$S,"")=0,"없음","있음")</f>
        <v>없음</v>
      </c>
    </row>
    <row r="18" spans="2:18" outlineLevel="1">
      <c r="B18" s="37" t="s">
        <v>84</v>
      </c>
      <c r="C18" s="2" t="s">
        <v>570</v>
      </c>
      <c r="D18" s="2" t="s">
        <v>570</v>
      </c>
      <c r="E18" s="2" t="s">
        <v>419</v>
      </c>
      <c r="F18" s="2" t="s">
        <v>419</v>
      </c>
      <c r="G18" s="2" t="s">
        <v>420</v>
      </c>
      <c r="H18" s="2" t="s">
        <v>419</v>
      </c>
      <c r="I18" s="2" t="s">
        <v>419</v>
      </c>
      <c r="J18" s="2"/>
      <c r="K18" s="2" t="s">
        <v>686</v>
      </c>
      <c r="L18" s="2" t="s">
        <v>419</v>
      </c>
      <c r="M18" s="28" t="s">
        <v>420</v>
      </c>
      <c r="N18" s="2" t="str">
        <f>IF(COUNTIFS(AL성적Data!$C:$C,RawData_DB!$B18,AL성적Data!$AC:$AC,"TW")=0,"없음","있음")</f>
        <v>있음</v>
      </c>
      <c r="O18" s="2" t="str">
        <f>IF(COUNTIFS(AL성적Data!$C:$C,RawData_DB!$B18,AL성적Data!$AC:$AC,"TA")=0,"없음","있음")</f>
        <v>없음</v>
      </c>
      <c r="P18" s="2" t="str">
        <f>IF(COUNTIFS(AL성적Data!$C:$C,RawData_DB!$B18)-COUNTIFS(AL성적Data!$C:$C,RawData_DB!$B18,AL성적Data!$Q:$Q,"")=0,"없음","있음")</f>
        <v>없음</v>
      </c>
      <c r="Q18" s="2" t="str">
        <f>IF(COUNTIFS(AL성적Data!$C:$C,RawData_DB!$B18)-COUNTIFS(AL성적Data!$C:$C,RawData_DB!$B18,AL성적Data!$R:$R,"")=0,"없음","있음")</f>
        <v>없음</v>
      </c>
      <c r="R18" s="2" t="str">
        <f>IF(COUNTIFS(AL성적Data!$C:$C,RawData_DB!$B18)-COUNTIFS(AL성적Data!$C:$C,RawData_DB!$B18,AL성적Data!$S:$S,"")=0,"없음","있음")</f>
        <v>없음</v>
      </c>
    </row>
    <row r="19" spans="2:18" outlineLevel="1">
      <c r="B19" s="49" t="s">
        <v>270</v>
      </c>
      <c r="C19" s="2" t="s">
        <v>571</v>
      </c>
      <c r="D19" s="2" t="s">
        <v>571</v>
      </c>
      <c r="E19" s="2" t="s">
        <v>419</v>
      </c>
      <c r="F19" s="2" t="s">
        <v>419</v>
      </c>
      <c r="G19" s="2" t="s">
        <v>419</v>
      </c>
      <c r="H19" s="2" t="s">
        <v>419</v>
      </c>
      <c r="I19" s="2" t="s">
        <v>419</v>
      </c>
      <c r="J19" s="2"/>
      <c r="K19" s="2" t="s">
        <v>419</v>
      </c>
      <c r="L19" s="2" t="s">
        <v>419</v>
      </c>
      <c r="M19" s="28" t="s">
        <v>420</v>
      </c>
      <c r="N19" s="2" t="str">
        <f>IF(COUNTIFS(AL성적Data!$C:$C,RawData_DB!$B19,AL성적Data!$AC:$AC,"TW")=0,"없음","있음")</f>
        <v>있음</v>
      </c>
      <c r="O19" s="2" t="str">
        <f>IF(COUNTIFS(AL성적Data!$C:$C,RawData_DB!$B19,AL성적Data!$AC:$AC,"TA")=0,"없음","있음")</f>
        <v>없음</v>
      </c>
      <c r="P19" s="2" t="str">
        <f>IF(COUNTIFS(AL성적Data!$C:$C,RawData_DB!$B19)-COUNTIFS(AL성적Data!$C:$C,RawData_DB!$B19,AL성적Data!$Q:$Q,"")=0,"없음","있음")</f>
        <v>없음</v>
      </c>
      <c r="Q19" s="2" t="str">
        <f>IF(COUNTIFS(AL성적Data!$C:$C,RawData_DB!$B19)-COUNTIFS(AL성적Data!$C:$C,RawData_DB!$B19,AL성적Data!$R:$R,"")=0,"없음","있음")</f>
        <v>있음</v>
      </c>
      <c r="R19" s="2" t="str">
        <f>IF(COUNTIFS(AL성적Data!$C:$C,RawData_DB!$B19)-COUNTIFS(AL성적Data!$C:$C,RawData_DB!$B19,AL성적Data!$S:$S,"")=0,"없음","있음")</f>
        <v>있음</v>
      </c>
    </row>
    <row r="20" spans="2:18" outlineLevel="1">
      <c r="B20" s="37" t="s">
        <v>267</v>
      </c>
      <c r="C20" s="2" t="s">
        <v>570</v>
      </c>
      <c r="D20" s="2" t="s">
        <v>570</v>
      </c>
      <c r="E20" s="2" t="s">
        <v>419</v>
      </c>
      <c r="F20" s="2" t="s">
        <v>419</v>
      </c>
      <c r="G20" s="2" t="s">
        <v>420</v>
      </c>
      <c r="H20" s="2" t="s">
        <v>419</v>
      </c>
      <c r="I20" s="2" t="s">
        <v>419</v>
      </c>
      <c r="J20" s="2"/>
      <c r="K20" s="2" t="s">
        <v>686</v>
      </c>
      <c r="L20" s="2" t="s">
        <v>419</v>
      </c>
      <c r="M20" s="28" t="s">
        <v>420</v>
      </c>
      <c r="N20" s="2" t="str">
        <f>IF(COUNTIFS(AL성적Data!$C:$C,RawData_DB!$B20,AL성적Data!$AC:$AC,"TW")=0,"없음","있음")</f>
        <v>있음</v>
      </c>
      <c r="O20" s="2" t="str">
        <f>IF(COUNTIFS(AL성적Data!$C:$C,RawData_DB!$B20,AL성적Data!$AC:$AC,"TA")=0,"없음","있음")</f>
        <v>있음</v>
      </c>
      <c r="P20" s="2" t="str">
        <f>IF(COUNTIFS(AL성적Data!$C:$C,RawData_DB!$B20)-COUNTIFS(AL성적Data!$C:$C,RawData_DB!$B20,AL성적Data!$Q:$Q,"")=0,"없음","있음")</f>
        <v>있음</v>
      </c>
      <c r="Q20" s="2" t="str">
        <f>IF(COUNTIFS(AL성적Data!$C:$C,RawData_DB!$B20)-COUNTIFS(AL성적Data!$C:$C,RawData_DB!$B20,AL성적Data!$R:$R,"")=0,"없음","있음")</f>
        <v>있음</v>
      </c>
      <c r="R20" s="2" t="str">
        <f>IF(COUNTIFS(AL성적Data!$C:$C,RawData_DB!$B20)-COUNTIFS(AL성적Data!$C:$C,RawData_DB!$B20,AL성적Data!$S:$S,"")=0,"없음","있음")</f>
        <v>있음</v>
      </c>
    </row>
    <row r="21" spans="2:18" outlineLevel="1">
      <c r="B21" s="49" t="s">
        <v>280</v>
      </c>
      <c r="C21" s="2" t="s">
        <v>419</v>
      </c>
      <c r="D21" s="2" t="s">
        <v>419</v>
      </c>
      <c r="E21" s="2" t="s">
        <v>419</v>
      </c>
      <c r="F21" s="2" t="s">
        <v>419</v>
      </c>
      <c r="G21" s="2" t="s">
        <v>419</v>
      </c>
      <c r="H21" s="2" t="s">
        <v>419</v>
      </c>
      <c r="I21" s="2" t="s">
        <v>419</v>
      </c>
      <c r="J21" s="2"/>
      <c r="K21" s="2" t="s">
        <v>419</v>
      </c>
      <c r="L21" s="2" t="s">
        <v>419</v>
      </c>
      <c r="M21" s="28" t="s">
        <v>419</v>
      </c>
      <c r="N21" s="2" t="str">
        <f>IF(COUNTIFS(AL성적Data!$C:$C,RawData_DB!$B21,AL성적Data!$AC:$AC,"TW")=0,"없음","있음")</f>
        <v>있음</v>
      </c>
      <c r="O21" s="2" t="str">
        <f>IF(COUNTIFS(AL성적Data!$C:$C,RawData_DB!$B21,AL성적Data!$AC:$AC,"TA")=0,"없음","있음")</f>
        <v>없음</v>
      </c>
      <c r="P21" s="2" t="str">
        <f>IF(COUNTIFS(AL성적Data!$C:$C,RawData_DB!$B21)-COUNTIFS(AL성적Data!$C:$C,RawData_DB!$B21,AL성적Data!$Q:$Q,"")=0,"없음","있음")</f>
        <v>없음</v>
      </c>
      <c r="Q21" s="2" t="str">
        <f>IF(COUNTIFS(AL성적Data!$C:$C,RawData_DB!$B21)-COUNTIFS(AL성적Data!$C:$C,RawData_DB!$B21,AL성적Data!$R:$R,"")=0,"없음","있음")</f>
        <v>있음</v>
      </c>
      <c r="R21" s="2" t="str">
        <f>IF(COUNTIFS(AL성적Data!$C:$C,RawData_DB!$B21)-COUNTIFS(AL성적Data!$C:$C,RawData_DB!$B21,AL성적Data!$S:$S,"")=0,"없음","있음")</f>
        <v>있음</v>
      </c>
    </row>
    <row r="22" spans="2:18" outlineLevel="1">
      <c r="B22" s="49" t="s">
        <v>276</v>
      </c>
      <c r="C22" s="2" t="s">
        <v>419</v>
      </c>
      <c r="D22" s="2" t="s">
        <v>419</v>
      </c>
      <c r="E22" s="2" t="s">
        <v>419</v>
      </c>
      <c r="F22" s="2" t="s">
        <v>419</v>
      </c>
      <c r="G22" s="2" t="s">
        <v>419</v>
      </c>
      <c r="H22" s="2" t="s">
        <v>419</v>
      </c>
      <c r="I22" s="2" t="s">
        <v>419</v>
      </c>
      <c r="J22" s="2"/>
      <c r="K22" s="2" t="s">
        <v>687</v>
      </c>
      <c r="L22" s="2" t="s">
        <v>419</v>
      </c>
      <c r="M22" s="28" t="s">
        <v>419</v>
      </c>
      <c r="N22" s="2" t="str">
        <f>IF(COUNTIFS(AL성적Data!$C:$C,RawData_DB!$B22,AL성적Data!$AC:$AC,"TW")=0,"없음","있음")</f>
        <v>있음</v>
      </c>
      <c r="O22" s="2" t="str">
        <f>IF(COUNTIFS(AL성적Data!$C:$C,RawData_DB!$B22,AL성적Data!$AC:$AC,"TA")=0,"없음","있음")</f>
        <v>없음</v>
      </c>
      <c r="P22" s="2" t="str">
        <f>IF(COUNTIFS(AL성적Data!$C:$C,RawData_DB!$B22)-COUNTIFS(AL성적Data!$C:$C,RawData_DB!$B22,AL성적Data!$Q:$Q,"")=0,"없음","있음")</f>
        <v>없음</v>
      </c>
      <c r="Q22" s="2" t="str">
        <f>IF(COUNTIFS(AL성적Data!$C:$C,RawData_DB!$B22)-COUNTIFS(AL성적Data!$C:$C,RawData_DB!$B22,AL성적Data!$R:$R,"")=0,"없음","있음")</f>
        <v>있음</v>
      </c>
      <c r="R22" s="2" t="str">
        <f>IF(COUNTIFS(AL성적Data!$C:$C,RawData_DB!$B22)-COUNTIFS(AL성적Data!$C:$C,RawData_DB!$B22,AL성적Data!$S:$S,"")=0,"없음","있음")</f>
        <v>있음</v>
      </c>
    </row>
    <row r="23" spans="2:18" outlineLevel="1">
      <c r="B23" s="49" t="s">
        <v>278</v>
      </c>
      <c r="C23" s="2" t="s">
        <v>419</v>
      </c>
      <c r="D23" s="2" t="s">
        <v>419</v>
      </c>
      <c r="E23" s="2" t="s">
        <v>419</v>
      </c>
      <c r="F23" s="2" t="s">
        <v>419</v>
      </c>
      <c r="G23" s="2" t="s">
        <v>419</v>
      </c>
      <c r="H23" s="2" t="s">
        <v>419</v>
      </c>
      <c r="I23" s="2" t="s">
        <v>419</v>
      </c>
      <c r="J23" s="2"/>
      <c r="K23" s="2" t="s">
        <v>687</v>
      </c>
      <c r="L23" s="2" t="s">
        <v>419</v>
      </c>
      <c r="M23" s="28" t="s">
        <v>419</v>
      </c>
      <c r="N23" s="2" t="str">
        <f>IF(COUNTIFS(AL성적Data!$C:$C,RawData_DB!$B23,AL성적Data!$AC:$AC,"TW")=0,"없음","있음")</f>
        <v>있음</v>
      </c>
      <c r="O23" s="2" t="str">
        <f>IF(COUNTIFS(AL성적Data!$C:$C,RawData_DB!$B23,AL성적Data!$AC:$AC,"TA")=0,"없음","있음")</f>
        <v>없음</v>
      </c>
      <c r="P23" s="2" t="str">
        <f>IF(COUNTIFS(AL성적Data!$C:$C,RawData_DB!$B23)-COUNTIFS(AL성적Data!$C:$C,RawData_DB!$B23,AL성적Data!$Q:$Q,"")=0,"없음","있음")</f>
        <v>없음</v>
      </c>
      <c r="Q23" s="2" t="str">
        <f>IF(COUNTIFS(AL성적Data!$C:$C,RawData_DB!$B23)-COUNTIFS(AL성적Data!$C:$C,RawData_DB!$B23,AL성적Data!$R:$R,"")=0,"없음","있음")</f>
        <v>있음</v>
      </c>
      <c r="R23" s="2" t="str">
        <f>IF(COUNTIFS(AL성적Data!$C:$C,RawData_DB!$B23)-COUNTIFS(AL성적Data!$C:$C,RawData_DB!$B23,AL성적Data!$S:$S,"")=0,"없음","있음")</f>
        <v>있음</v>
      </c>
    </row>
    <row r="24" spans="2:18" outlineLevel="1">
      <c r="B24" s="49" t="s">
        <v>279</v>
      </c>
      <c r="C24" s="2" t="s">
        <v>419</v>
      </c>
      <c r="D24" s="2" t="s">
        <v>419</v>
      </c>
      <c r="E24" s="2" t="s">
        <v>419</v>
      </c>
      <c r="F24" s="2" t="s">
        <v>419</v>
      </c>
      <c r="G24" s="2" t="s">
        <v>419</v>
      </c>
      <c r="H24" s="2" t="s">
        <v>419</v>
      </c>
      <c r="I24" s="2" t="s">
        <v>419</v>
      </c>
      <c r="J24" s="2"/>
      <c r="K24" s="2" t="s">
        <v>419</v>
      </c>
      <c r="L24" s="2" t="s">
        <v>419</v>
      </c>
      <c r="M24" s="28" t="s">
        <v>419</v>
      </c>
      <c r="N24" s="2" t="str">
        <f>IF(COUNTIFS(AL성적Data!$C:$C,RawData_DB!$B24,AL성적Data!$AC:$AC,"TW")=0,"없음","있음")</f>
        <v>없음</v>
      </c>
      <c r="O24" s="2" t="str">
        <f>IF(COUNTIFS(AL성적Data!$C:$C,RawData_DB!$B24,AL성적Data!$AC:$AC,"TA")=0,"없음","있음")</f>
        <v>없음</v>
      </c>
      <c r="P24" s="2" t="str">
        <f>IF(COUNTIFS(AL성적Data!$C:$C,RawData_DB!$B24)-COUNTIFS(AL성적Data!$C:$C,RawData_DB!$B24,AL성적Data!$Q:$Q,"")=0,"없음","있음")</f>
        <v>없음</v>
      </c>
      <c r="Q24" s="2" t="str">
        <f>IF(COUNTIFS(AL성적Data!$C:$C,RawData_DB!$B24)-COUNTIFS(AL성적Data!$C:$C,RawData_DB!$B24,AL성적Data!$R:$R,"")=0,"없음","있음")</f>
        <v>없음</v>
      </c>
      <c r="R24" s="2" t="str">
        <f>IF(COUNTIFS(AL성적Data!$C:$C,RawData_DB!$B24)-COUNTIFS(AL성적Data!$C:$C,RawData_DB!$B24,AL성적Data!$S:$S,"")=0,"없음","있음")</f>
        <v>없음</v>
      </c>
    </row>
    <row r="25" spans="2:18" outlineLevel="1">
      <c r="B25" s="49" t="s">
        <v>277</v>
      </c>
      <c r="C25" s="2" t="s">
        <v>419</v>
      </c>
      <c r="D25" s="2" t="s">
        <v>419</v>
      </c>
      <c r="E25" s="2" t="s">
        <v>419</v>
      </c>
      <c r="F25" s="2" t="s">
        <v>419</v>
      </c>
      <c r="G25" s="2" t="s">
        <v>419</v>
      </c>
      <c r="H25" s="2" t="s">
        <v>419</v>
      </c>
      <c r="I25" s="2" t="s">
        <v>419</v>
      </c>
      <c r="J25" s="2"/>
      <c r="K25" s="2" t="s">
        <v>687</v>
      </c>
      <c r="L25" s="2" t="s">
        <v>419</v>
      </c>
      <c r="M25" s="28" t="s">
        <v>419</v>
      </c>
      <c r="N25" s="2" t="str">
        <f>IF(COUNTIFS(AL성적Data!$C:$C,RawData_DB!$B25,AL성적Data!$AC:$AC,"TW")=0,"없음","있음")</f>
        <v>없음</v>
      </c>
      <c r="O25" s="2" t="str">
        <f>IF(COUNTIFS(AL성적Data!$C:$C,RawData_DB!$B25,AL성적Data!$AC:$AC,"TA")=0,"없음","있음")</f>
        <v>없음</v>
      </c>
      <c r="P25" s="2" t="str">
        <f>IF(COUNTIFS(AL성적Data!$C:$C,RawData_DB!$B25)-COUNTIFS(AL성적Data!$C:$C,RawData_DB!$B25,AL성적Data!$Q:$Q,"")=0,"없음","있음")</f>
        <v>없음</v>
      </c>
      <c r="Q25" s="2" t="str">
        <f>IF(COUNTIFS(AL성적Data!$C:$C,RawData_DB!$B25)-COUNTIFS(AL성적Data!$C:$C,RawData_DB!$B25,AL성적Data!$R:$R,"")=0,"없음","있음")</f>
        <v>없음</v>
      </c>
      <c r="R25" s="2" t="str">
        <f>IF(COUNTIFS(AL성적Data!$C:$C,RawData_DB!$B25)-COUNTIFS(AL성적Data!$C:$C,RawData_DB!$B25,AL성적Data!$S:$S,"")=0,"없음","있음")</f>
        <v>없음</v>
      </c>
    </row>
    <row r="26" spans="2:18" outlineLevel="1">
      <c r="B26" s="49" t="s">
        <v>177</v>
      </c>
      <c r="C26" s="2" t="s">
        <v>419</v>
      </c>
      <c r="D26" s="2" t="s">
        <v>419</v>
      </c>
      <c r="E26" s="2" t="s">
        <v>419</v>
      </c>
      <c r="F26" s="2" t="s">
        <v>419</v>
      </c>
      <c r="G26" s="2" t="s">
        <v>419</v>
      </c>
      <c r="H26" s="2" t="s">
        <v>419</v>
      </c>
      <c r="I26" s="2" t="s">
        <v>419</v>
      </c>
      <c r="J26" s="2"/>
      <c r="K26" s="2" t="s">
        <v>419</v>
      </c>
      <c r="L26" s="2" t="s">
        <v>419</v>
      </c>
      <c r="M26" s="28" t="s">
        <v>419</v>
      </c>
      <c r="N26" s="2" t="str">
        <f>IF(COUNTIFS(AL성적Data!$C:$C,RawData_DB!$B26,AL성적Data!$AC:$AC,"TW")=0,"없음","있음")</f>
        <v>없음</v>
      </c>
      <c r="O26" s="2" t="str">
        <f>IF(COUNTIFS(AL성적Data!$C:$C,RawData_DB!$B26,AL성적Data!$AC:$AC,"TA")=0,"없음","있음")</f>
        <v>없음</v>
      </c>
      <c r="P26" s="2" t="str">
        <f>IF(COUNTIFS(AL성적Data!$C:$C,RawData_DB!$B26)-COUNTIFS(AL성적Data!$C:$C,RawData_DB!$B26,AL성적Data!$Q:$Q,"")=0,"없음","있음")</f>
        <v>없음</v>
      </c>
      <c r="Q26" s="2" t="str">
        <f>IF(COUNTIFS(AL성적Data!$C:$C,RawData_DB!$B26)-COUNTIFS(AL성적Data!$C:$C,RawData_DB!$B26,AL성적Data!$R:$R,"")=0,"없음","있음")</f>
        <v>없음</v>
      </c>
      <c r="R26" s="2" t="str">
        <f>IF(COUNTIFS(AL성적Data!$C:$C,RawData_DB!$B26)-COUNTIFS(AL성적Data!$C:$C,RawData_DB!$B26,AL성적Data!$S:$S,"")=0,"없음","있음")</f>
        <v>없음</v>
      </c>
    </row>
    <row r="27" spans="2:18" outlineLevel="1">
      <c r="B27" s="49" t="s">
        <v>495</v>
      </c>
      <c r="C27" s="2" t="s">
        <v>419</v>
      </c>
      <c r="D27" s="2" t="s">
        <v>419</v>
      </c>
      <c r="E27" s="2" t="s">
        <v>419</v>
      </c>
      <c r="F27" s="2" t="s">
        <v>419</v>
      </c>
      <c r="G27" s="2" t="s">
        <v>419</v>
      </c>
      <c r="H27" s="2" t="s">
        <v>419</v>
      </c>
      <c r="I27" s="2" t="s">
        <v>419</v>
      </c>
      <c r="J27" s="2"/>
      <c r="K27" s="2" t="s">
        <v>687</v>
      </c>
      <c r="L27" s="2" t="s">
        <v>419</v>
      </c>
      <c r="M27" s="28" t="s">
        <v>419</v>
      </c>
      <c r="N27" s="2" t="str">
        <f>IF(COUNTIFS(AL성적Data!$C:$C,RawData_DB!$B27,AL성적Data!$AC:$AC,"TW")=0,"없음","있음")</f>
        <v>있음</v>
      </c>
      <c r="O27" s="2" t="str">
        <f>IF(COUNTIFS(AL성적Data!$C:$C,RawData_DB!$B27,AL성적Data!$AC:$AC,"TA")=0,"없음","있음")</f>
        <v>없음</v>
      </c>
      <c r="P27" s="2" t="str">
        <f>IF(COUNTIFS(AL성적Data!$C:$C,RawData_DB!$B27)-COUNTIFS(AL성적Data!$C:$C,RawData_DB!$B27,AL성적Data!$Q:$Q,"")=0,"없음","있음")</f>
        <v>없음</v>
      </c>
      <c r="Q27" s="2" t="str">
        <f>IF(COUNTIFS(AL성적Data!$C:$C,RawData_DB!$B27)-COUNTIFS(AL성적Data!$C:$C,RawData_DB!$B27,AL성적Data!$R:$R,"")=0,"없음","있음")</f>
        <v>있음</v>
      </c>
      <c r="R27" s="2" t="str">
        <f>IF(COUNTIFS(AL성적Data!$C:$C,RawData_DB!$B27)-COUNTIFS(AL성적Data!$C:$C,RawData_DB!$B27,AL성적Data!$S:$S,"")=0,"없음","있음")</f>
        <v>있음</v>
      </c>
    </row>
    <row r="28" spans="2:18" outlineLevel="1">
      <c r="B28" s="49" t="s">
        <v>282</v>
      </c>
      <c r="C28" s="2" t="s">
        <v>419</v>
      </c>
      <c r="D28" s="2" t="s">
        <v>419</v>
      </c>
      <c r="E28" s="2" t="s">
        <v>419</v>
      </c>
      <c r="F28" s="2" t="s">
        <v>419</v>
      </c>
      <c r="G28" s="2" t="s">
        <v>419</v>
      </c>
      <c r="H28" s="2" t="s">
        <v>419</v>
      </c>
      <c r="I28" s="2" t="s">
        <v>419</v>
      </c>
      <c r="J28" s="2"/>
      <c r="K28" s="2" t="s">
        <v>687</v>
      </c>
      <c r="L28" s="2" t="s">
        <v>419</v>
      </c>
      <c r="M28" s="28" t="s">
        <v>419</v>
      </c>
      <c r="N28" s="2" t="str">
        <f>IF(COUNTIFS(AL성적Data!$C:$C,RawData_DB!$B28,AL성적Data!$AC:$AC,"TW")=0,"없음","있음")</f>
        <v>있음</v>
      </c>
      <c r="O28" s="2" t="str">
        <f>IF(COUNTIFS(AL성적Data!$C:$C,RawData_DB!$B28,AL성적Data!$AC:$AC,"TA")=0,"없음","있음")</f>
        <v>없음</v>
      </c>
      <c r="P28" s="2" t="str">
        <f>IF(COUNTIFS(AL성적Data!$C:$C,RawData_DB!$B28)-COUNTIFS(AL성적Data!$C:$C,RawData_DB!$B28,AL성적Data!$Q:$Q,"")=0,"없음","있음")</f>
        <v>없음</v>
      </c>
      <c r="Q28" s="2" t="str">
        <f>IF(COUNTIFS(AL성적Data!$C:$C,RawData_DB!$B28)-COUNTIFS(AL성적Data!$C:$C,RawData_DB!$B28,AL성적Data!$R:$R,"")=0,"없음","있음")</f>
        <v>있음</v>
      </c>
      <c r="R28" s="2" t="str">
        <f>IF(COUNTIFS(AL성적Data!$C:$C,RawData_DB!$B28)-COUNTIFS(AL성적Data!$C:$C,RawData_DB!$B28,AL성적Data!$S:$S,"")=0,"없음","있음")</f>
        <v>있음</v>
      </c>
    </row>
    <row r="29" spans="2:18" outlineLevel="1">
      <c r="B29" s="49" t="s">
        <v>286</v>
      </c>
      <c r="C29" s="2" t="s">
        <v>419</v>
      </c>
      <c r="D29" s="2" t="s">
        <v>419</v>
      </c>
      <c r="E29" s="2" t="s">
        <v>419</v>
      </c>
      <c r="F29" s="2" t="s">
        <v>419</v>
      </c>
      <c r="G29" s="2" t="s">
        <v>419</v>
      </c>
      <c r="H29" s="2" t="s">
        <v>419</v>
      </c>
      <c r="I29" s="2" t="s">
        <v>419</v>
      </c>
      <c r="J29" s="2"/>
      <c r="K29" s="2" t="s">
        <v>419</v>
      </c>
      <c r="L29" s="2" t="s">
        <v>419</v>
      </c>
      <c r="M29" s="28" t="s">
        <v>419</v>
      </c>
      <c r="N29" s="2" t="str">
        <f>IF(COUNTIFS(AL성적Data!$C:$C,RawData_DB!$B29,AL성적Data!$AC:$AC,"TW")=0,"없음","있음")</f>
        <v>있음</v>
      </c>
      <c r="O29" s="2" t="str">
        <f>IF(COUNTIFS(AL성적Data!$C:$C,RawData_DB!$B29,AL성적Data!$AC:$AC,"TA")=0,"없음","있음")</f>
        <v>없음</v>
      </c>
      <c r="P29" s="2" t="str">
        <f>IF(COUNTIFS(AL성적Data!$C:$C,RawData_DB!$B29)-COUNTIFS(AL성적Data!$C:$C,RawData_DB!$B29,AL성적Data!$Q:$Q,"")=0,"없음","있음")</f>
        <v>없음</v>
      </c>
      <c r="Q29" s="2" t="str">
        <f>IF(COUNTIFS(AL성적Data!$C:$C,RawData_DB!$B29)-COUNTIFS(AL성적Data!$C:$C,RawData_DB!$B29,AL성적Data!$R:$R,"")=0,"없음","있음")</f>
        <v>없음</v>
      </c>
      <c r="R29" s="2" t="str">
        <f>IF(COUNTIFS(AL성적Data!$C:$C,RawData_DB!$B29)-COUNTIFS(AL성적Data!$C:$C,RawData_DB!$B29,AL성적Data!$S:$S,"")=0,"없음","있음")</f>
        <v>없음</v>
      </c>
    </row>
    <row r="30" spans="2:18" outlineLevel="1">
      <c r="B30" s="49" t="s">
        <v>292</v>
      </c>
      <c r="C30" s="2" t="s">
        <v>419</v>
      </c>
      <c r="D30" s="2" t="s">
        <v>419</v>
      </c>
      <c r="E30" s="2" t="s">
        <v>419</v>
      </c>
      <c r="F30" s="2" t="s">
        <v>419</v>
      </c>
      <c r="G30" s="2" t="s">
        <v>419</v>
      </c>
      <c r="H30" s="2" t="s">
        <v>419</v>
      </c>
      <c r="I30" s="2" t="s">
        <v>419</v>
      </c>
      <c r="J30" s="2"/>
      <c r="K30" s="2" t="s">
        <v>419</v>
      </c>
      <c r="L30" s="2" t="s">
        <v>419</v>
      </c>
      <c r="M30" s="28" t="s">
        <v>419</v>
      </c>
      <c r="N30" s="2" t="str">
        <f>IF(COUNTIFS(AL성적Data!$C:$C,RawData_DB!$B30,AL성적Data!$AC:$AC,"TW")=0,"없음","있음")</f>
        <v>있음</v>
      </c>
      <c r="O30" s="2" t="str">
        <f>IF(COUNTIFS(AL성적Data!$C:$C,RawData_DB!$B30,AL성적Data!$AC:$AC,"TA")=0,"없음","있음")</f>
        <v>없음</v>
      </c>
      <c r="P30" s="2" t="str">
        <f>IF(COUNTIFS(AL성적Data!$C:$C,RawData_DB!$B30)-COUNTIFS(AL성적Data!$C:$C,RawData_DB!$B30,AL성적Data!$Q:$Q,"")=0,"없음","있음")</f>
        <v>없음</v>
      </c>
      <c r="Q30" s="2" t="str">
        <f>IF(COUNTIFS(AL성적Data!$C:$C,RawData_DB!$B30)-COUNTIFS(AL성적Data!$C:$C,RawData_DB!$B30,AL성적Data!$R:$R,"")=0,"없음","있음")</f>
        <v>있음</v>
      </c>
      <c r="R30" s="2" t="str">
        <f>IF(COUNTIFS(AL성적Data!$C:$C,RawData_DB!$B30)-COUNTIFS(AL성적Data!$C:$C,RawData_DB!$B30,AL성적Data!$S:$S,"")=0,"없음","있음")</f>
        <v>있음</v>
      </c>
    </row>
    <row r="31" spans="2:18" outlineLevel="1">
      <c r="B31" s="49" t="s">
        <v>290</v>
      </c>
      <c r="C31" s="2" t="s">
        <v>419</v>
      </c>
      <c r="D31" s="2" t="s">
        <v>419</v>
      </c>
      <c r="E31" s="2" t="s">
        <v>419</v>
      </c>
      <c r="F31" s="2" t="s">
        <v>419</v>
      </c>
      <c r="G31" s="2" t="s">
        <v>419</v>
      </c>
      <c r="H31" s="2" t="s">
        <v>419</v>
      </c>
      <c r="I31" s="2" t="s">
        <v>419</v>
      </c>
      <c r="J31" s="2"/>
      <c r="K31" s="2" t="s">
        <v>419</v>
      </c>
      <c r="L31" s="2" t="s">
        <v>419</v>
      </c>
      <c r="M31" s="28" t="s">
        <v>419</v>
      </c>
      <c r="N31" s="2" t="str">
        <f>IF(COUNTIFS(AL성적Data!$C:$C,RawData_DB!$B31,AL성적Data!$AC:$AC,"TW")=0,"없음","있음")</f>
        <v>있음</v>
      </c>
      <c r="O31" s="2" t="str">
        <f>IF(COUNTIFS(AL성적Data!$C:$C,RawData_DB!$B31,AL성적Data!$AC:$AC,"TA")=0,"없음","있음")</f>
        <v>없음</v>
      </c>
      <c r="P31" s="2" t="str">
        <f>IF(COUNTIFS(AL성적Data!$C:$C,RawData_DB!$B31)-COUNTIFS(AL성적Data!$C:$C,RawData_DB!$B31,AL성적Data!$Q:$Q,"")=0,"없음","있음")</f>
        <v>없음</v>
      </c>
      <c r="Q31" s="2" t="str">
        <f>IF(COUNTIFS(AL성적Data!$C:$C,RawData_DB!$B31)-COUNTIFS(AL성적Data!$C:$C,RawData_DB!$B31,AL성적Data!$R:$R,"")=0,"없음","있음")</f>
        <v>있음</v>
      </c>
      <c r="R31" s="2" t="str">
        <f>IF(COUNTIFS(AL성적Data!$C:$C,RawData_DB!$B31)-COUNTIFS(AL성적Data!$C:$C,RawData_DB!$B31,AL성적Data!$S:$S,"")=0,"없음","있음")</f>
        <v>있음</v>
      </c>
    </row>
    <row r="32" spans="2:18" outlineLevel="1">
      <c r="B32" s="49" t="s">
        <v>288</v>
      </c>
      <c r="C32" s="2" t="s">
        <v>419</v>
      </c>
      <c r="D32" s="2" t="s">
        <v>419</v>
      </c>
      <c r="E32" s="2" t="s">
        <v>419</v>
      </c>
      <c r="F32" s="2" t="s">
        <v>419</v>
      </c>
      <c r="G32" s="2" t="s">
        <v>419</v>
      </c>
      <c r="H32" s="2" t="s">
        <v>419</v>
      </c>
      <c r="I32" s="2" t="s">
        <v>419</v>
      </c>
      <c r="J32" s="2"/>
      <c r="K32" s="2" t="s">
        <v>419</v>
      </c>
      <c r="L32" s="2" t="s">
        <v>419</v>
      </c>
      <c r="M32" s="28" t="s">
        <v>419</v>
      </c>
      <c r="N32" s="2" t="str">
        <f>IF(COUNTIFS(AL성적Data!$C:$C,RawData_DB!$B32,AL성적Data!$AC:$AC,"TW")=0,"없음","있음")</f>
        <v>있음</v>
      </c>
      <c r="O32" s="2" t="str">
        <f>IF(COUNTIFS(AL성적Data!$C:$C,RawData_DB!$B32,AL성적Data!$AC:$AC,"TA")=0,"없음","있음")</f>
        <v>없음</v>
      </c>
      <c r="P32" s="2" t="str">
        <f>IF(COUNTIFS(AL성적Data!$C:$C,RawData_DB!$B32)-COUNTIFS(AL성적Data!$C:$C,RawData_DB!$B32,AL성적Data!$Q:$Q,"")=0,"없음","있음")</f>
        <v>없음</v>
      </c>
      <c r="Q32" s="2" t="str">
        <f>IF(COUNTIFS(AL성적Data!$C:$C,RawData_DB!$B32)-COUNTIFS(AL성적Data!$C:$C,RawData_DB!$B32,AL성적Data!$R:$R,"")=0,"없음","있음")</f>
        <v>있음</v>
      </c>
      <c r="R32" s="2" t="str">
        <f>IF(COUNTIFS(AL성적Data!$C:$C,RawData_DB!$B32)-COUNTIFS(AL성적Data!$C:$C,RawData_DB!$B32,AL성적Data!$S:$S,"")=0,"없음","있음")</f>
        <v>있음</v>
      </c>
    </row>
    <row r="33" spans="2:18" outlineLevel="1">
      <c r="B33" s="49" t="s">
        <v>380</v>
      </c>
      <c r="C33" s="2" t="s">
        <v>419</v>
      </c>
      <c r="D33" s="2" t="s">
        <v>419</v>
      </c>
      <c r="E33" s="2" t="s">
        <v>419</v>
      </c>
      <c r="F33" s="2" t="s">
        <v>419</v>
      </c>
      <c r="G33" s="2" t="s">
        <v>419</v>
      </c>
      <c r="H33" s="2" t="s">
        <v>419</v>
      </c>
      <c r="I33" s="2" t="s">
        <v>419</v>
      </c>
      <c r="J33" s="2"/>
      <c r="K33" s="2" t="s">
        <v>419</v>
      </c>
      <c r="L33" s="2" t="s">
        <v>419</v>
      </c>
      <c r="M33" s="28" t="s">
        <v>419</v>
      </c>
      <c r="N33" s="2" t="str">
        <f>IF(COUNTIFS(AL성적Data!$C:$C,RawData_DB!$B33,AL성적Data!$AC:$AC,"TW")=0,"없음","있음")</f>
        <v>있음</v>
      </c>
      <c r="O33" s="2" t="str">
        <f>IF(COUNTIFS(AL성적Data!$C:$C,RawData_DB!$B33,AL성적Data!$AC:$AC,"TA")=0,"없음","있음")</f>
        <v>없음</v>
      </c>
      <c r="P33" s="2" t="str">
        <f>IF(COUNTIFS(AL성적Data!$C:$C,RawData_DB!$B33)-COUNTIFS(AL성적Data!$C:$C,RawData_DB!$B33,AL성적Data!$Q:$Q,"")=0,"없음","있음")</f>
        <v>없음</v>
      </c>
      <c r="Q33" s="2" t="str">
        <f>IF(COUNTIFS(AL성적Data!$C:$C,RawData_DB!$B33)-COUNTIFS(AL성적Data!$C:$C,RawData_DB!$B33,AL성적Data!$R:$R,"")=0,"없음","있음")</f>
        <v>없음</v>
      </c>
      <c r="R33" s="2" t="str">
        <f>IF(COUNTIFS(AL성적Data!$C:$C,RawData_DB!$B33)-COUNTIFS(AL성적Data!$C:$C,RawData_DB!$B33,AL성적Data!$S:$S,"")=0,"없음","있음")</f>
        <v>없음</v>
      </c>
    </row>
    <row r="34" spans="2:18" outlineLevel="1">
      <c r="B34" s="49" t="s">
        <v>284</v>
      </c>
      <c r="C34" s="2" t="s">
        <v>419</v>
      </c>
      <c r="D34" s="2" t="s">
        <v>419</v>
      </c>
      <c r="E34" s="2" t="s">
        <v>419</v>
      </c>
      <c r="F34" s="2" t="s">
        <v>419</v>
      </c>
      <c r="G34" s="2" t="s">
        <v>419</v>
      </c>
      <c r="H34" s="2" t="s">
        <v>419</v>
      </c>
      <c r="I34" s="2" t="s">
        <v>419</v>
      </c>
      <c r="J34" s="2"/>
      <c r="K34" s="2" t="s">
        <v>687</v>
      </c>
      <c r="L34" s="2" t="s">
        <v>419</v>
      </c>
      <c r="M34" s="28" t="s">
        <v>419</v>
      </c>
      <c r="N34" s="2" t="str">
        <f>IF(COUNTIFS(AL성적Data!$C:$C,RawData_DB!$B34,AL성적Data!$AC:$AC,"TW")=0,"없음","있음")</f>
        <v>있음</v>
      </c>
      <c r="O34" s="2" t="str">
        <f>IF(COUNTIFS(AL성적Data!$C:$C,RawData_DB!$B34,AL성적Data!$AC:$AC,"TA")=0,"없음","있음")</f>
        <v>없음</v>
      </c>
      <c r="P34" s="2" t="str">
        <f>IF(COUNTIFS(AL성적Data!$C:$C,RawData_DB!$B34)-COUNTIFS(AL성적Data!$C:$C,RawData_DB!$B34,AL성적Data!$Q:$Q,"")=0,"없음","있음")</f>
        <v>없음</v>
      </c>
      <c r="Q34" s="2" t="str">
        <f>IF(COUNTIFS(AL성적Data!$C:$C,RawData_DB!$B34)-COUNTIFS(AL성적Data!$C:$C,RawData_DB!$B34,AL성적Data!$R:$R,"")=0,"없음","있음")</f>
        <v>없음</v>
      </c>
      <c r="R34" s="2" t="str">
        <f>IF(COUNTIFS(AL성적Data!$C:$C,RawData_DB!$B34)-COUNTIFS(AL성적Data!$C:$C,RawData_DB!$B34,AL성적Data!$S:$S,"")=0,"없음","있음")</f>
        <v>없음</v>
      </c>
    </row>
    <row r="35" spans="2:18" outlineLevel="1">
      <c r="B35" s="49" t="s">
        <v>688</v>
      </c>
      <c r="C35" s="2" t="s">
        <v>419</v>
      </c>
      <c r="D35" s="2" t="s">
        <v>419</v>
      </c>
      <c r="E35" s="2" t="s">
        <v>419</v>
      </c>
      <c r="F35" s="2" t="s">
        <v>419</v>
      </c>
      <c r="G35" s="2" t="s">
        <v>419</v>
      </c>
      <c r="H35" s="2" t="s">
        <v>419</v>
      </c>
      <c r="I35" s="2" t="s">
        <v>419</v>
      </c>
      <c r="J35" s="2"/>
      <c r="K35" s="2" t="s">
        <v>419</v>
      </c>
      <c r="L35" s="2" t="s">
        <v>419</v>
      </c>
      <c r="M35" s="28" t="s">
        <v>419</v>
      </c>
      <c r="N35" s="2" t="str">
        <f>IF(COUNTIFS(AL성적Data!$C:$C,RawData_DB!$B35,AL성적Data!$AC:$AC,"TW")=0,"없음","있음")</f>
        <v>있음</v>
      </c>
      <c r="O35" s="2" t="str">
        <f>IF(COUNTIFS(AL성적Data!$C:$C,RawData_DB!$B35,AL성적Data!$AC:$AC,"TA")=0,"없음","있음")</f>
        <v>없음</v>
      </c>
      <c r="P35" s="2" t="str">
        <f>IF(COUNTIFS(AL성적Data!$C:$C,RawData_DB!$B35)-COUNTIFS(AL성적Data!$C:$C,RawData_DB!$B35,AL성적Data!$Q:$Q,"")=0,"없음","있음")</f>
        <v>없음</v>
      </c>
      <c r="Q35" s="2" t="str">
        <f>IF(COUNTIFS(AL성적Data!$C:$C,RawData_DB!$B35)-COUNTIFS(AL성적Data!$C:$C,RawData_DB!$B35,AL성적Data!$R:$R,"")=0,"없음","있음")</f>
        <v>있음</v>
      </c>
      <c r="R35" s="2" t="str">
        <f>IF(COUNTIFS(AL성적Data!$C:$C,RawData_DB!$B35)-COUNTIFS(AL성적Data!$C:$C,RawData_DB!$B35,AL성적Data!$S:$S,"")=0,"없음","있음")</f>
        <v>있음</v>
      </c>
    </row>
    <row r="36" spans="2:18" outlineLevel="1">
      <c r="B36" s="49" t="s">
        <v>100</v>
      </c>
      <c r="C36" s="2" t="s">
        <v>419</v>
      </c>
      <c r="D36" s="2" t="s">
        <v>419</v>
      </c>
      <c r="E36" s="2" t="s">
        <v>419</v>
      </c>
      <c r="F36" s="2" t="s">
        <v>419</v>
      </c>
      <c r="G36" s="2" t="s">
        <v>419</v>
      </c>
      <c r="H36" s="2" t="s">
        <v>419</v>
      </c>
      <c r="I36" s="2" t="s">
        <v>419</v>
      </c>
      <c r="J36" s="2"/>
      <c r="K36" s="2" t="s">
        <v>419</v>
      </c>
      <c r="L36" s="2" t="s">
        <v>419</v>
      </c>
      <c r="M36" s="28" t="s">
        <v>420</v>
      </c>
      <c r="N36" s="2" t="str">
        <f>IF(COUNTIFS(AL성적Data!$C:$C,RawData_DB!$B36,AL성적Data!$AC:$AC,"TW")=0,"없음","있음")</f>
        <v>없음</v>
      </c>
      <c r="O36" s="2" t="str">
        <f>IF(COUNTIFS(AL성적Data!$C:$C,RawData_DB!$B36,AL성적Data!$AC:$AC,"TA")=0,"없음","있음")</f>
        <v>없음</v>
      </c>
      <c r="P36" s="2" t="str">
        <f>IF(COUNTIFS(AL성적Data!$C:$C,RawData_DB!$B36)-COUNTIFS(AL성적Data!$C:$C,RawData_DB!$B36,AL성적Data!$Q:$Q,"")=0,"없음","있음")</f>
        <v>없음</v>
      </c>
      <c r="Q36" s="2" t="str">
        <f>IF(COUNTIFS(AL성적Data!$C:$C,RawData_DB!$B36)-COUNTIFS(AL성적Data!$C:$C,RawData_DB!$B36,AL성적Data!$R:$R,"")=0,"없음","있음")</f>
        <v>있음</v>
      </c>
      <c r="R36" s="2" t="str">
        <f>IF(COUNTIFS(AL성적Data!$C:$C,RawData_DB!$B36)-COUNTIFS(AL성적Data!$C:$C,RawData_DB!$B36,AL성적Data!$S:$S,"")=0,"없음","있음")</f>
        <v>있음</v>
      </c>
    </row>
    <row r="37" spans="2:18" outlineLevel="1">
      <c r="B37" s="49" t="s">
        <v>274</v>
      </c>
      <c r="C37" s="2" t="s">
        <v>419</v>
      </c>
      <c r="D37" s="2" t="s">
        <v>419</v>
      </c>
      <c r="E37" s="2" t="s">
        <v>419</v>
      </c>
      <c r="F37" s="2" t="s">
        <v>419</v>
      </c>
      <c r="G37" s="2" t="s">
        <v>419</v>
      </c>
      <c r="H37" s="2" t="s">
        <v>419</v>
      </c>
      <c r="I37" s="2" t="s">
        <v>419</v>
      </c>
      <c r="J37" s="2"/>
      <c r="K37" s="2" t="s">
        <v>419</v>
      </c>
      <c r="L37" s="2" t="s">
        <v>419</v>
      </c>
      <c r="M37" s="28" t="s">
        <v>419</v>
      </c>
      <c r="N37" s="2" t="str">
        <f>IF(COUNTIFS(AL성적Data!$C:$C,RawData_DB!$B37,AL성적Data!$AC:$AC,"TW")=0,"없음","있음")</f>
        <v>있음</v>
      </c>
      <c r="O37" s="2" t="str">
        <f>IF(COUNTIFS(AL성적Data!$C:$C,RawData_DB!$B37,AL성적Data!$AC:$AC,"TA")=0,"없음","있음")</f>
        <v>없음</v>
      </c>
      <c r="P37" s="2" t="str">
        <f>IF(COUNTIFS(AL성적Data!$C:$C,RawData_DB!$B37)-COUNTIFS(AL성적Data!$C:$C,RawData_DB!$B37,AL성적Data!$Q:$Q,"")=0,"없음","있음")</f>
        <v>없음</v>
      </c>
      <c r="Q37" s="2" t="str">
        <f>IF(COUNTIFS(AL성적Data!$C:$C,RawData_DB!$B37)-COUNTIFS(AL성적Data!$C:$C,RawData_DB!$B37,AL성적Data!$R:$R,"")=0,"없음","있음")</f>
        <v>있음</v>
      </c>
      <c r="R37" s="2" t="str">
        <f>IF(COUNTIFS(AL성적Data!$C:$C,RawData_DB!$B37)-COUNTIFS(AL성적Data!$C:$C,RawData_DB!$B37,AL성적Data!$S:$S,"")=0,"없음","있음")</f>
        <v>없음</v>
      </c>
    </row>
    <row r="38" spans="2:18" outlineLevel="1">
      <c r="B38" s="49" t="s">
        <v>768</v>
      </c>
      <c r="C38" s="2" t="s">
        <v>784</v>
      </c>
      <c r="D38" s="2" t="s">
        <v>785</v>
      </c>
      <c r="E38" s="2" t="s">
        <v>785</v>
      </c>
      <c r="F38" s="2" t="s">
        <v>785</v>
      </c>
      <c r="G38" s="2" t="s">
        <v>785</v>
      </c>
      <c r="H38" s="2" t="s">
        <v>785</v>
      </c>
      <c r="I38" s="2" t="s">
        <v>785</v>
      </c>
      <c r="J38" s="2"/>
      <c r="K38" s="2" t="s">
        <v>784</v>
      </c>
      <c r="L38" s="2" t="s">
        <v>785</v>
      </c>
      <c r="M38" s="28" t="s">
        <v>785</v>
      </c>
      <c r="N38" s="2" t="s">
        <v>782</v>
      </c>
      <c r="O38" s="2" t="s">
        <v>783</v>
      </c>
      <c r="P38" s="2" t="s">
        <v>783</v>
      </c>
      <c r="Q38" s="2" t="s">
        <v>782</v>
      </c>
      <c r="R38" s="2" t="s">
        <v>782</v>
      </c>
    </row>
    <row r="39" spans="2:18" outlineLevel="1">
      <c r="B39" s="49" t="s">
        <v>1308</v>
      </c>
      <c r="C39" s="2" t="s">
        <v>784</v>
      </c>
      <c r="D39" s="2" t="s">
        <v>785</v>
      </c>
      <c r="E39" s="2" t="s">
        <v>785</v>
      </c>
      <c r="F39" s="2" t="s">
        <v>785</v>
      </c>
      <c r="G39" s="2" t="s">
        <v>785</v>
      </c>
      <c r="H39" s="2" t="s">
        <v>785</v>
      </c>
      <c r="I39" s="2" t="s">
        <v>785</v>
      </c>
      <c r="J39" s="2"/>
      <c r="K39" s="2" t="s">
        <v>784</v>
      </c>
      <c r="L39" s="2" t="s">
        <v>785</v>
      </c>
      <c r="M39" s="28" t="s">
        <v>785</v>
      </c>
      <c r="N39" s="2" t="s">
        <v>782</v>
      </c>
      <c r="O39" s="2" t="s">
        <v>783</v>
      </c>
      <c r="P39" s="2" t="s">
        <v>783</v>
      </c>
      <c r="Q39" s="2" t="s">
        <v>782</v>
      </c>
      <c r="R39" s="2" t="s">
        <v>782</v>
      </c>
    </row>
    <row r="40" spans="2:18" outlineLevel="1">
      <c r="B40" s="49" t="s">
        <v>769</v>
      </c>
      <c r="C40" s="2" t="s">
        <v>784</v>
      </c>
      <c r="D40" s="2" t="s">
        <v>785</v>
      </c>
      <c r="E40" s="2" t="s">
        <v>785</v>
      </c>
      <c r="F40" s="2" t="s">
        <v>785</v>
      </c>
      <c r="G40" s="2" t="s">
        <v>785</v>
      </c>
      <c r="H40" s="2" t="s">
        <v>785</v>
      </c>
      <c r="I40" s="2" t="s">
        <v>785</v>
      </c>
      <c r="J40" s="2"/>
      <c r="K40" s="2" t="s">
        <v>784</v>
      </c>
      <c r="L40" s="2" t="s">
        <v>785</v>
      </c>
      <c r="M40" s="28" t="s">
        <v>785</v>
      </c>
      <c r="N40" s="2" t="s">
        <v>782</v>
      </c>
      <c r="O40" s="2" t="s">
        <v>783</v>
      </c>
      <c r="P40" s="2" t="s">
        <v>783</v>
      </c>
      <c r="Q40" s="2" t="s">
        <v>782</v>
      </c>
      <c r="R40" s="2" t="s">
        <v>782</v>
      </c>
    </row>
    <row r="41" spans="2:18" outlineLevel="1">
      <c r="B41" s="49" t="s">
        <v>790</v>
      </c>
      <c r="C41" s="2" t="s">
        <v>784</v>
      </c>
      <c r="D41" s="2" t="s">
        <v>785</v>
      </c>
      <c r="E41" s="2" t="s">
        <v>785</v>
      </c>
      <c r="F41" s="2" t="s">
        <v>785</v>
      </c>
      <c r="G41" s="2" t="s">
        <v>785</v>
      </c>
      <c r="H41" s="2" t="s">
        <v>785</v>
      </c>
      <c r="I41" s="2" t="s">
        <v>785</v>
      </c>
      <c r="J41" s="2"/>
      <c r="K41" s="2" t="s">
        <v>784</v>
      </c>
      <c r="L41" s="2" t="s">
        <v>785</v>
      </c>
      <c r="M41" s="28" t="s">
        <v>785</v>
      </c>
      <c r="N41" s="2" t="s">
        <v>782</v>
      </c>
      <c r="O41" s="2" t="s">
        <v>783</v>
      </c>
      <c r="P41" s="2" t="s">
        <v>783</v>
      </c>
      <c r="Q41" s="2" t="s">
        <v>782</v>
      </c>
      <c r="R41" s="2" t="s">
        <v>782</v>
      </c>
    </row>
    <row r="42" spans="2:18" outlineLevel="1">
      <c r="B42" s="49" t="s">
        <v>691</v>
      </c>
      <c r="C42" s="2" t="s">
        <v>784</v>
      </c>
      <c r="D42" s="2" t="s">
        <v>785</v>
      </c>
      <c r="E42" s="2" t="s">
        <v>785</v>
      </c>
      <c r="F42" s="2" t="s">
        <v>785</v>
      </c>
      <c r="G42" s="2" t="s">
        <v>785</v>
      </c>
      <c r="H42" s="2" t="s">
        <v>785</v>
      </c>
      <c r="I42" s="2" t="s">
        <v>785</v>
      </c>
      <c r="J42" s="2"/>
      <c r="K42" s="2" t="s">
        <v>784</v>
      </c>
      <c r="L42" s="2" t="s">
        <v>785</v>
      </c>
      <c r="M42" s="28" t="s">
        <v>785</v>
      </c>
      <c r="N42" s="2" t="s">
        <v>782</v>
      </c>
      <c r="O42" s="2" t="s">
        <v>783</v>
      </c>
      <c r="P42" s="2" t="s">
        <v>783</v>
      </c>
      <c r="Q42" s="2" t="s">
        <v>782</v>
      </c>
      <c r="R42" s="2" t="s">
        <v>782</v>
      </c>
    </row>
    <row r="43" spans="2:18" outlineLevel="1">
      <c r="B43" s="49" t="s">
        <v>752</v>
      </c>
      <c r="C43" s="2" t="s">
        <v>784</v>
      </c>
      <c r="D43" s="2" t="s">
        <v>785</v>
      </c>
      <c r="E43" s="2" t="s">
        <v>785</v>
      </c>
      <c r="F43" s="2" t="s">
        <v>785</v>
      </c>
      <c r="G43" s="2" t="s">
        <v>785</v>
      </c>
      <c r="H43" s="2" t="s">
        <v>785</v>
      </c>
      <c r="I43" s="2" t="s">
        <v>785</v>
      </c>
      <c r="J43" s="2"/>
      <c r="K43" s="2" t="s">
        <v>784</v>
      </c>
      <c r="L43" s="2" t="s">
        <v>785</v>
      </c>
      <c r="M43" s="28" t="s">
        <v>785</v>
      </c>
      <c r="N43" s="2" t="s">
        <v>782</v>
      </c>
      <c r="O43" s="2" t="s">
        <v>783</v>
      </c>
      <c r="P43" s="2" t="s">
        <v>783</v>
      </c>
      <c r="Q43" s="2" t="s">
        <v>782</v>
      </c>
      <c r="R43" s="2" t="s">
        <v>782</v>
      </c>
    </row>
    <row r="44" spans="2:18" outlineLevel="1">
      <c r="B44" s="49" t="s">
        <v>912</v>
      </c>
      <c r="C44" s="2" t="s">
        <v>677</v>
      </c>
      <c r="D44" s="2" t="s">
        <v>903</v>
      </c>
      <c r="E44" s="2" t="s">
        <v>903</v>
      </c>
      <c r="F44" s="2" t="s">
        <v>903</v>
      </c>
      <c r="G44" s="2" t="s">
        <v>903</v>
      </c>
      <c r="H44" s="2" t="s">
        <v>903</v>
      </c>
      <c r="I44" s="2" t="s">
        <v>903</v>
      </c>
      <c r="J44" s="2"/>
      <c r="K44" s="2" t="s">
        <v>902</v>
      </c>
      <c r="L44" s="2" t="s">
        <v>903</v>
      </c>
      <c r="M44" s="2" t="s">
        <v>902</v>
      </c>
      <c r="N44" s="2" t="str">
        <f>IF(COUNTIFS(AL성적Data!$C:$C,RawData_DB!$B44,AL성적Data!$AC:$AC,"TW")=0,"없음","있음")</f>
        <v>있음</v>
      </c>
      <c r="O44" s="2" t="str">
        <f>IF(COUNTIFS(AL성적Data!$C:$C,RawData_DB!$B44,AL성적Data!$AC:$AC,"TA")=0,"없음","있음")</f>
        <v>없음</v>
      </c>
      <c r="P44" s="2" t="str">
        <f>IF(COUNTIFS(AL성적Data!$C:$C,RawData_DB!$B44)-COUNTIFS(AL성적Data!$C:$C,RawData_DB!$B44,AL성적Data!$Q:$Q,"")=0,"없음","있음")</f>
        <v>없음</v>
      </c>
      <c r="Q44" s="2" t="str">
        <f>IF(COUNTIFS(AL성적Data!$C:$C,RawData_DB!$B44)-COUNTIFS(AL성적Data!$C:$C,RawData_DB!$B44,AL성적Data!$R:$R,"")=0,"없음","있음")</f>
        <v>있음</v>
      </c>
      <c r="R44" s="2" t="str">
        <f>IF(COUNTIFS(AL성적Data!$C:$C,RawData_DB!$B44)-COUNTIFS(AL성적Data!$C:$C,RawData_DB!$B44,AL성적Data!$S:$S,"")=0,"없음","있음")</f>
        <v>있음</v>
      </c>
    </row>
    <row r="45" spans="2:18" outlineLevel="1">
      <c r="B45" s="49" t="s">
        <v>913</v>
      </c>
      <c r="C45" s="2" t="s">
        <v>677</v>
      </c>
      <c r="D45" s="2" t="s">
        <v>419</v>
      </c>
      <c r="E45" s="2" t="s">
        <v>903</v>
      </c>
      <c r="F45" s="2" t="s">
        <v>903</v>
      </c>
      <c r="G45" s="2" t="s">
        <v>903</v>
      </c>
      <c r="H45" s="2" t="s">
        <v>903</v>
      </c>
      <c r="I45" s="2" t="s">
        <v>903</v>
      </c>
      <c r="K45" s="2" t="s">
        <v>902</v>
      </c>
      <c r="L45" s="2" t="s">
        <v>903</v>
      </c>
      <c r="M45" s="2" t="s">
        <v>902</v>
      </c>
      <c r="N45" s="2" t="str">
        <f>IF(COUNTIFS(AL성적Data!$C:$C,RawData_DB!$B45,AL성적Data!$AC:$AC,"TW")=0,"없음","있음")</f>
        <v>있음</v>
      </c>
      <c r="O45" s="2" t="str">
        <f>IF(COUNTIFS(AL성적Data!$C:$C,RawData_DB!$B45,AL성적Data!$AC:$AC,"TA")=0,"없음","있음")</f>
        <v>없음</v>
      </c>
      <c r="P45" s="2" t="str">
        <f>IF(COUNTIFS(AL성적Data!$C:$C,RawData_DB!$B45)-COUNTIFS(AL성적Data!$C:$C,RawData_DB!$B45,AL성적Data!$Q:$Q,"")=0,"없음","있음")</f>
        <v>없음</v>
      </c>
      <c r="Q45" s="2" t="str">
        <f>IF(COUNTIFS(AL성적Data!$C:$C,RawData_DB!$B45)-COUNTIFS(AL성적Data!$C:$C,RawData_DB!$B45,AL성적Data!$R:$R,"")=0,"없음","있음")</f>
        <v>없음</v>
      </c>
      <c r="R45" s="2" t="str">
        <f>IF(COUNTIFS(AL성적Data!$C:$C,RawData_DB!$B45)-COUNTIFS(AL성적Data!$C:$C,RawData_DB!$B45,AL성적Data!$S:$S,"")=0,"없음","있음")</f>
        <v>없음</v>
      </c>
    </row>
    <row r="46" spans="2:18" outlineLevel="1">
      <c r="B46" s="49" t="s">
        <v>920</v>
      </c>
      <c r="C46" s="2" t="s">
        <v>677</v>
      </c>
      <c r="D46" s="2" t="s">
        <v>419</v>
      </c>
      <c r="E46" s="2" t="s">
        <v>903</v>
      </c>
      <c r="F46" s="2" t="s">
        <v>903</v>
      </c>
      <c r="G46" s="2" t="s">
        <v>903</v>
      </c>
      <c r="H46" s="2" t="s">
        <v>903</v>
      </c>
      <c r="I46" s="2" t="s">
        <v>903</v>
      </c>
      <c r="K46" s="2" t="s">
        <v>902</v>
      </c>
      <c r="L46" s="2" t="s">
        <v>903</v>
      </c>
      <c r="M46" s="28" t="s">
        <v>903</v>
      </c>
      <c r="N46" s="2" t="str">
        <f>IF(COUNTIFS(AL성적Data!$C:$C,RawData_DB!$B46,AL성적Data!$AC:$AC,"TW")=0,"없음","있음")</f>
        <v>있음</v>
      </c>
      <c r="O46" s="2" t="str">
        <f>IF(COUNTIFS(AL성적Data!$C:$C,RawData_DB!$B46,AL성적Data!$AC:$AC,"TA")=0,"없음","있음")</f>
        <v>없음</v>
      </c>
      <c r="P46" s="2" t="str">
        <f>IF(COUNTIFS(AL성적Data!$C:$C,RawData_DB!$B46)-COUNTIFS(AL성적Data!$C:$C,RawData_DB!$B46,AL성적Data!$Q:$Q,"")=0,"없음","있음")</f>
        <v>있음</v>
      </c>
      <c r="Q46" s="2" t="str">
        <f>IF(COUNTIFS(AL성적Data!$C:$C,RawData_DB!$B46)-COUNTIFS(AL성적Data!$C:$C,RawData_DB!$B46,AL성적Data!$R:$R,"")=0,"없음","있음")</f>
        <v>있음</v>
      </c>
      <c r="R46" s="2" t="str">
        <f>IF(COUNTIFS(AL성적Data!$C:$C,RawData_DB!$B46)-COUNTIFS(AL성적Data!$C:$C,RawData_DB!$B46,AL성적Data!$S:$S,"")=0,"없음","있음")</f>
        <v>있음</v>
      </c>
    </row>
    <row r="47" spans="2:18" outlineLevel="1">
      <c r="B47" s="49" t="s">
        <v>914</v>
      </c>
      <c r="C47" s="2" t="s">
        <v>677</v>
      </c>
      <c r="D47" s="2" t="s">
        <v>419</v>
      </c>
      <c r="E47" s="2" t="s">
        <v>903</v>
      </c>
      <c r="F47" s="2" t="s">
        <v>903</v>
      </c>
      <c r="G47" s="2" t="s">
        <v>903</v>
      </c>
      <c r="H47" s="2" t="s">
        <v>903</v>
      </c>
      <c r="I47" s="2" t="s">
        <v>903</v>
      </c>
      <c r="K47" s="2" t="s">
        <v>902</v>
      </c>
      <c r="L47" s="2" t="s">
        <v>903</v>
      </c>
      <c r="M47" s="28" t="s">
        <v>903</v>
      </c>
      <c r="N47" s="2" t="str">
        <f>IF(COUNTIFS(AL성적Data!$C:$C,RawData_DB!$B47,AL성적Data!$AC:$AC,"TW")=0,"없음","있음")</f>
        <v>있음</v>
      </c>
      <c r="O47" s="2" t="str">
        <f>IF(COUNTIFS(AL성적Data!$C:$C,RawData_DB!$B47,AL성적Data!$AC:$AC,"TA")=0,"없음","있음")</f>
        <v>없음</v>
      </c>
      <c r="P47" s="2" t="str">
        <f>IF(COUNTIFS(AL성적Data!$C:$C,RawData_DB!$B47)-COUNTIFS(AL성적Data!$C:$C,RawData_DB!$B47,AL성적Data!$Q:$Q,"")=0,"없음","있음")</f>
        <v>없음</v>
      </c>
      <c r="Q47" s="2" t="str">
        <f>IF(COUNTIFS(AL성적Data!$C:$C,RawData_DB!$B47)-COUNTIFS(AL성적Data!$C:$C,RawData_DB!$B47,AL성적Data!$R:$R,"")=0,"없음","있음")</f>
        <v>없음</v>
      </c>
      <c r="R47" s="2" t="str">
        <f>IF(COUNTIFS(AL성적Data!$C:$C,RawData_DB!$B47)-COUNTIFS(AL성적Data!$C:$C,RawData_DB!$B47,AL성적Data!$S:$S,"")=0,"없음","있음")</f>
        <v>없음</v>
      </c>
    </row>
    <row r="48" spans="2:18" outlineLevel="1">
      <c r="B48" s="49" t="s">
        <v>915</v>
      </c>
      <c r="C48" s="2" t="s">
        <v>677</v>
      </c>
      <c r="D48" s="2" t="s">
        <v>419</v>
      </c>
      <c r="E48" s="2" t="s">
        <v>903</v>
      </c>
      <c r="F48" s="2" t="s">
        <v>903</v>
      </c>
      <c r="G48" s="2" t="s">
        <v>903</v>
      </c>
      <c r="H48" s="2" t="s">
        <v>903</v>
      </c>
      <c r="I48" s="2" t="s">
        <v>903</v>
      </c>
      <c r="K48" s="2" t="s">
        <v>902</v>
      </c>
      <c r="L48" s="2" t="s">
        <v>903</v>
      </c>
      <c r="M48" s="28" t="s">
        <v>903</v>
      </c>
      <c r="N48" s="2" t="str">
        <f>IF(COUNTIFS(AL성적Data!$C:$C,RawData_DB!$B48,AL성적Data!$AC:$AC,"TW")=0,"없음","있음")</f>
        <v>있음</v>
      </c>
      <c r="O48" s="2" t="str">
        <f>IF(COUNTIFS(AL성적Data!$C:$C,RawData_DB!$B48,AL성적Data!$AC:$AC,"TA")=0,"없음","있음")</f>
        <v>없음</v>
      </c>
      <c r="P48" s="2" t="str">
        <f>IF(COUNTIFS(AL성적Data!$C:$C,RawData_DB!$B48)-COUNTIFS(AL성적Data!$C:$C,RawData_DB!$B48,AL성적Data!$Q:$Q,"")=0,"없음","있음")</f>
        <v>없음</v>
      </c>
      <c r="Q48" s="2" t="str">
        <f>IF(COUNTIFS(AL성적Data!$C:$C,RawData_DB!$B48)-COUNTIFS(AL성적Data!$C:$C,RawData_DB!$B48,AL성적Data!$R:$R,"")=0,"없음","있음")</f>
        <v>있음</v>
      </c>
      <c r="R48" s="2" t="str">
        <f>IF(COUNTIFS(AL성적Data!$C:$C,RawData_DB!$B48)-COUNTIFS(AL성적Data!$C:$C,RawData_DB!$B48,AL성적Data!$S:$S,"")=0,"없음","있음")</f>
        <v>있음</v>
      </c>
    </row>
    <row r="49" spans="2:18" outlineLevel="1">
      <c r="B49" s="49" t="s">
        <v>916</v>
      </c>
      <c r="C49" s="2" t="s">
        <v>677</v>
      </c>
      <c r="D49" s="2" t="s">
        <v>419</v>
      </c>
      <c r="E49" s="2" t="s">
        <v>903</v>
      </c>
      <c r="F49" s="2" t="s">
        <v>903</v>
      </c>
      <c r="G49" s="2" t="s">
        <v>903</v>
      </c>
      <c r="H49" s="2" t="s">
        <v>903</v>
      </c>
      <c r="I49" s="2" t="s">
        <v>903</v>
      </c>
      <c r="K49" s="2" t="s">
        <v>902</v>
      </c>
      <c r="L49" s="2" t="s">
        <v>903</v>
      </c>
      <c r="M49" s="28" t="s">
        <v>903</v>
      </c>
      <c r="N49" s="2" t="str">
        <f>IF(COUNTIFS(AL성적Data!$C:$C,RawData_DB!$B49,AL성적Data!$AC:$AC,"TW")=0,"없음","있음")</f>
        <v>있음</v>
      </c>
      <c r="O49" s="2" t="str">
        <f>IF(COUNTIFS(AL성적Data!$C:$C,RawData_DB!$B49,AL성적Data!$AC:$AC,"TA")=0,"없음","있음")</f>
        <v>없음</v>
      </c>
      <c r="P49" s="2" t="str">
        <f>IF(COUNTIFS(AL성적Data!$C:$C,RawData_DB!$B49)-COUNTIFS(AL성적Data!$C:$C,RawData_DB!$B49,AL성적Data!$Q:$Q,"")=0,"없음","있음")</f>
        <v>없음</v>
      </c>
      <c r="Q49" s="2" t="str">
        <f>IF(COUNTIFS(AL성적Data!$C:$C,RawData_DB!$B49)-COUNTIFS(AL성적Data!$C:$C,RawData_DB!$B49,AL성적Data!$R:$R,"")=0,"없음","있음")</f>
        <v>있음</v>
      </c>
      <c r="R49" s="2" t="str">
        <f>IF(COUNTIFS(AL성적Data!$C:$C,RawData_DB!$B49)-COUNTIFS(AL성적Data!$C:$C,RawData_DB!$B49,AL성적Data!$S:$S,"")=0,"없음","있음")</f>
        <v>있음</v>
      </c>
    </row>
    <row r="50" spans="2:18" outlineLevel="1">
      <c r="B50" s="49" t="s">
        <v>917</v>
      </c>
      <c r="C50" s="2" t="s">
        <v>677</v>
      </c>
      <c r="D50" s="2" t="s">
        <v>419</v>
      </c>
      <c r="E50" s="2" t="s">
        <v>903</v>
      </c>
      <c r="F50" s="2" t="s">
        <v>903</v>
      </c>
      <c r="G50" s="2" t="s">
        <v>903</v>
      </c>
      <c r="H50" s="2" t="s">
        <v>903</v>
      </c>
      <c r="I50" s="2" t="s">
        <v>903</v>
      </c>
      <c r="K50" s="2" t="s">
        <v>902</v>
      </c>
      <c r="L50" s="2" t="s">
        <v>903</v>
      </c>
      <c r="M50" s="28" t="s">
        <v>903</v>
      </c>
      <c r="N50" s="2" t="str">
        <f>IF(COUNTIFS(AL성적Data!$C:$C,RawData_DB!$B50,AL성적Data!$AC:$AC,"TW")=0,"없음","있음")</f>
        <v>있음</v>
      </c>
      <c r="O50" s="2" t="str">
        <f>IF(COUNTIFS(AL성적Data!$C:$C,RawData_DB!$B50,AL성적Data!$AC:$AC,"TA")=0,"없음","있음")</f>
        <v>없음</v>
      </c>
      <c r="P50" s="2" t="str">
        <f>IF(COUNTIFS(AL성적Data!$C:$C,RawData_DB!$B50)-COUNTIFS(AL성적Data!$C:$C,RawData_DB!$B50,AL성적Data!$Q:$Q,"")=0,"없음","있음")</f>
        <v>없음</v>
      </c>
      <c r="Q50" s="2" t="str">
        <f>IF(COUNTIFS(AL성적Data!$C:$C,RawData_DB!$B50)-COUNTIFS(AL성적Data!$C:$C,RawData_DB!$B50,AL성적Data!$R:$R,"")=0,"없음","있음")</f>
        <v>있음</v>
      </c>
      <c r="R50" s="2" t="str">
        <f>IF(COUNTIFS(AL성적Data!$C:$C,RawData_DB!$B50)-COUNTIFS(AL성적Data!$C:$C,RawData_DB!$B50,AL성적Data!$S:$S,"")=0,"없음","있음")</f>
        <v>있음</v>
      </c>
    </row>
    <row r="51" spans="2:18" outlineLevel="1">
      <c r="B51" s="49" t="s">
        <v>918</v>
      </c>
      <c r="C51" s="2" t="s">
        <v>677</v>
      </c>
      <c r="D51" s="2" t="s">
        <v>419</v>
      </c>
      <c r="E51" s="2" t="s">
        <v>903</v>
      </c>
      <c r="F51" s="2" t="s">
        <v>903</v>
      </c>
      <c r="G51" s="2" t="s">
        <v>903</v>
      </c>
      <c r="H51" s="2" t="s">
        <v>903</v>
      </c>
      <c r="I51" s="2" t="s">
        <v>903</v>
      </c>
      <c r="K51" s="2" t="s">
        <v>902</v>
      </c>
      <c r="L51" s="2" t="s">
        <v>903</v>
      </c>
      <c r="M51" s="28" t="s">
        <v>903</v>
      </c>
      <c r="N51" s="2" t="str">
        <f>IF(COUNTIFS(AL성적Data!$C:$C,RawData_DB!$B51,AL성적Data!$AC:$AC,"TW")=0,"없음","있음")</f>
        <v>있음</v>
      </c>
      <c r="O51" s="2" t="str">
        <f>IF(COUNTIFS(AL성적Data!$C:$C,RawData_DB!$B51,AL성적Data!$AC:$AC,"TA")=0,"없음","있음")</f>
        <v>없음</v>
      </c>
      <c r="P51" s="2" t="str">
        <f>IF(COUNTIFS(AL성적Data!$C:$C,RawData_DB!$B51)-COUNTIFS(AL성적Data!$C:$C,RawData_DB!$B51,AL성적Data!$Q:$Q,"")=0,"없음","있음")</f>
        <v>없음</v>
      </c>
      <c r="Q51" s="2" t="str">
        <f>IF(COUNTIFS(AL성적Data!$C:$C,RawData_DB!$B51)-COUNTIFS(AL성적Data!$C:$C,RawData_DB!$B51,AL성적Data!$R:$R,"")=0,"없음","있음")</f>
        <v>있음</v>
      </c>
      <c r="R51" s="2" t="str">
        <f>IF(COUNTIFS(AL성적Data!$C:$C,RawData_DB!$B51)-COUNTIFS(AL성적Data!$C:$C,RawData_DB!$B51,AL성적Data!$S:$S,"")=0,"없음","있음")</f>
        <v>있음</v>
      </c>
    </row>
    <row r="52" spans="2:18" outlineLevel="1">
      <c r="B52" s="49" t="s">
        <v>922</v>
      </c>
      <c r="C52" s="2" t="s">
        <v>677</v>
      </c>
      <c r="D52" s="2" t="s">
        <v>419</v>
      </c>
      <c r="E52" s="2" t="s">
        <v>903</v>
      </c>
      <c r="F52" s="2" t="s">
        <v>903</v>
      </c>
      <c r="G52" s="2" t="s">
        <v>903</v>
      </c>
      <c r="H52" s="2" t="s">
        <v>903</v>
      </c>
      <c r="I52" s="2" t="s">
        <v>903</v>
      </c>
      <c r="K52" s="2" t="s">
        <v>902</v>
      </c>
      <c r="L52" s="2" t="s">
        <v>903</v>
      </c>
      <c r="M52" s="2" t="s">
        <v>902</v>
      </c>
      <c r="N52" s="2" t="str">
        <f>IF(COUNTIFS(AL성적Data!$C:$C,RawData_DB!$B52,AL성적Data!$AC:$AC,"TW")=0,"없음","있음")</f>
        <v>있음</v>
      </c>
      <c r="O52" s="2" t="str">
        <f>IF(COUNTIFS(AL성적Data!$C:$C,RawData_DB!$B52,AL성적Data!$AC:$AC,"TA")=0,"없음","있음")</f>
        <v>없음</v>
      </c>
      <c r="P52" s="2" t="str">
        <f>IF(COUNTIFS(AL성적Data!$C:$C,RawData_DB!$B52)-COUNTIFS(AL성적Data!$C:$C,RawData_DB!$B52,AL성적Data!$Q:$Q,"")=0,"없음","있음")</f>
        <v>없음</v>
      </c>
      <c r="Q52" s="2" t="str">
        <f>IF(COUNTIFS(AL성적Data!$C:$C,RawData_DB!$B52)-COUNTIFS(AL성적Data!$C:$C,RawData_DB!$B52,AL성적Data!$R:$R,"")=0,"없음","있음")</f>
        <v>있음</v>
      </c>
      <c r="R52" s="2" t="str">
        <f>IF(COUNTIFS(AL성적Data!$C:$C,RawData_DB!$B52)-COUNTIFS(AL성적Data!$C:$C,RawData_DB!$B52,AL성적Data!$S:$S,"")=0,"없음","있음")</f>
        <v>있음</v>
      </c>
    </row>
    <row r="53" spans="2:18" outlineLevel="1">
      <c r="B53" s="49" t="s">
        <v>919</v>
      </c>
      <c r="C53" s="2" t="s">
        <v>677</v>
      </c>
      <c r="D53" s="2" t="s">
        <v>419</v>
      </c>
      <c r="E53" s="2" t="s">
        <v>903</v>
      </c>
      <c r="F53" s="2" t="s">
        <v>903</v>
      </c>
      <c r="G53" s="2" t="s">
        <v>903</v>
      </c>
      <c r="H53" s="2" t="s">
        <v>903</v>
      </c>
      <c r="I53" s="2" t="s">
        <v>903</v>
      </c>
      <c r="K53" s="2" t="s">
        <v>902</v>
      </c>
      <c r="L53" s="2" t="s">
        <v>903</v>
      </c>
      <c r="M53" s="28" t="s">
        <v>903</v>
      </c>
      <c r="N53" s="2" t="str">
        <f>IF(COUNTIFS(AL성적Data!$C:$C,RawData_DB!$B53,AL성적Data!$AC:$AC,"TW")=0,"없음","있음")</f>
        <v>있음</v>
      </c>
      <c r="O53" s="2" t="str">
        <f>IF(COUNTIFS(AL성적Data!$C:$C,RawData_DB!$B53,AL성적Data!$AC:$AC,"TA")=0,"없음","있음")</f>
        <v>없음</v>
      </c>
      <c r="P53" s="2" t="str">
        <f>IF(COUNTIFS(AL성적Data!$C:$C,RawData_DB!$B53)-COUNTIFS(AL성적Data!$C:$C,RawData_DB!$B53,AL성적Data!$Q:$Q,"")=0,"없음","있음")</f>
        <v>없음</v>
      </c>
      <c r="Q53" s="2" t="str">
        <f>IF(COUNTIFS(AL성적Data!$C:$C,RawData_DB!$B53)-COUNTIFS(AL성적Data!$C:$C,RawData_DB!$B53,AL성적Data!$R:$R,"")=0,"없음","있음")</f>
        <v>있음</v>
      </c>
      <c r="R53" s="2" t="str">
        <f>IF(COUNTIFS(AL성적Data!$C:$C,RawData_DB!$B53)-COUNTIFS(AL성적Data!$C:$C,RawData_DB!$B53,AL성적Data!$S:$S,"")=0,"없음","있음")</f>
        <v>있음</v>
      </c>
    </row>
    <row r="54" spans="2:18" outlineLevel="1">
      <c r="B54" s="49" t="s">
        <v>921</v>
      </c>
      <c r="C54" s="2" t="s">
        <v>677</v>
      </c>
      <c r="D54" s="2" t="s">
        <v>419</v>
      </c>
      <c r="E54" s="2" t="s">
        <v>903</v>
      </c>
      <c r="F54" s="2" t="s">
        <v>903</v>
      </c>
      <c r="G54" s="2" t="s">
        <v>903</v>
      </c>
      <c r="H54" s="2" t="s">
        <v>903</v>
      </c>
      <c r="I54" s="2" t="s">
        <v>903</v>
      </c>
      <c r="K54" s="2" t="s">
        <v>902</v>
      </c>
      <c r="L54" s="2" t="s">
        <v>903</v>
      </c>
      <c r="M54" s="28" t="s">
        <v>903</v>
      </c>
      <c r="N54" s="2" t="str">
        <f>IF(COUNTIFS(AL성적Data!$C:$C,RawData_DB!$B54,AL성적Data!$AC:$AC,"TW")=0,"없음","있음")</f>
        <v>있음</v>
      </c>
      <c r="O54" s="2" t="str">
        <f>IF(COUNTIFS(AL성적Data!$C:$C,RawData_DB!$B54,AL성적Data!$AC:$AC,"TA")=0,"없음","있음")</f>
        <v>없음</v>
      </c>
      <c r="P54" s="2" t="str">
        <f>IF(COUNTIFS(AL성적Data!$C:$C,RawData_DB!$B54)-COUNTIFS(AL성적Data!$C:$C,RawData_DB!$B54,AL성적Data!$Q:$Q,"")=0,"없음","있음")</f>
        <v>없음</v>
      </c>
      <c r="Q54" s="2" t="str">
        <f>IF(COUNTIFS(AL성적Data!$C:$C,RawData_DB!$B54)-COUNTIFS(AL성적Data!$C:$C,RawData_DB!$B54,AL성적Data!$R:$R,"")=0,"없음","있음")</f>
        <v>없음</v>
      </c>
      <c r="R54" s="2" t="str">
        <f>IF(COUNTIFS(AL성적Data!$C:$C,RawData_DB!$B54)-COUNTIFS(AL성적Data!$C:$C,RawData_DB!$B54,AL성적Data!$S:$S,"")=0,"없음","있음")</f>
        <v>없음</v>
      </c>
    </row>
    <row r="55" spans="2:18" outlineLevel="1">
      <c r="B55" s="49" t="s">
        <v>923</v>
      </c>
      <c r="C55" s="2" t="s">
        <v>419</v>
      </c>
      <c r="D55" s="2" t="s">
        <v>677</v>
      </c>
      <c r="E55" s="2" t="s">
        <v>903</v>
      </c>
      <c r="F55" s="2" t="s">
        <v>903</v>
      </c>
      <c r="G55" s="2" t="s">
        <v>903</v>
      </c>
      <c r="H55" s="2" t="s">
        <v>903</v>
      </c>
      <c r="I55" s="2" t="s">
        <v>903</v>
      </c>
      <c r="K55" s="2" t="s">
        <v>902</v>
      </c>
      <c r="L55" s="2" t="s">
        <v>903</v>
      </c>
      <c r="M55" s="28" t="s">
        <v>903</v>
      </c>
      <c r="N55" s="2" t="str">
        <f>IF(COUNTIFS(AL성적Data!$C:$C,RawData_DB!$B55,AL성적Data!$AC:$AC,"TW")=0,"없음","있음")</f>
        <v>없음</v>
      </c>
      <c r="O55" s="2" t="str">
        <f>IF(COUNTIFS(AL성적Data!$C:$C,RawData_DB!$B55,AL성적Data!$AC:$AC,"TA")=0,"없음","있음")</f>
        <v>있음</v>
      </c>
      <c r="P55" s="2" t="str">
        <f>IF(COUNTIFS(AL성적Data!$C:$C,RawData_DB!$B55)-COUNTIFS(AL성적Data!$C:$C,RawData_DB!$B55,AL성적Data!$Q:$Q,"")=0,"없음","있음")</f>
        <v>있음</v>
      </c>
      <c r="Q55" s="2" t="str">
        <f>IF(COUNTIFS(AL성적Data!$C:$C,RawData_DB!$B55)-COUNTIFS(AL성적Data!$C:$C,RawData_DB!$B55,AL성적Data!$R:$R,"")=0,"없음","있음")</f>
        <v>없음</v>
      </c>
      <c r="R55" s="2" t="str">
        <f>IF(COUNTIFS(AL성적Data!$C:$C,RawData_DB!$B55)-COUNTIFS(AL성적Data!$C:$C,RawData_DB!$B55,AL성적Data!$S:$S,"")=0,"없음","있음")</f>
        <v>없음</v>
      </c>
    </row>
    <row r="56" spans="2:18" outlineLevel="1">
      <c r="B56" s="49" t="s">
        <v>997</v>
      </c>
      <c r="C56" s="2" t="s">
        <v>677</v>
      </c>
      <c r="D56" s="2" t="s">
        <v>419</v>
      </c>
      <c r="E56" s="2" t="s">
        <v>903</v>
      </c>
      <c r="F56" s="2" t="s">
        <v>903</v>
      </c>
      <c r="G56" s="2" t="s">
        <v>903</v>
      </c>
      <c r="H56" s="2" t="s">
        <v>903</v>
      </c>
      <c r="I56" s="2" t="s">
        <v>903</v>
      </c>
      <c r="K56" s="2" t="s">
        <v>392</v>
      </c>
      <c r="L56" s="2" t="s">
        <v>903</v>
      </c>
      <c r="M56" s="28" t="s">
        <v>903</v>
      </c>
      <c r="N56" s="2" t="str">
        <f>IF(COUNTIFS(AL성적Data!$C:$C,RawData_DB!$B56,AL성적Data!$AC:$AC,"TW")=0,"없음","있음")</f>
        <v>없음</v>
      </c>
      <c r="O56" s="2" t="str">
        <f>IF(COUNTIFS(AL성적Data!$C:$C,RawData_DB!$B56,AL성적Data!$AC:$AC,"TA")=0,"없음","있음")</f>
        <v>없음</v>
      </c>
      <c r="P56" s="2" t="str">
        <f>IF(COUNTIFS(AL성적Data!$C:$C,RawData_DB!$B56)-COUNTIFS(AL성적Data!$C:$C,RawData_DB!$B56,AL성적Data!$Q:$Q,"")=0,"없음","있음")</f>
        <v>없음</v>
      </c>
      <c r="Q56" s="2" t="str">
        <f>IF(COUNTIFS(AL성적Data!$C:$C,RawData_DB!$B56)-COUNTIFS(AL성적Data!$C:$C,RawData_DB!$B56,AL성적Data!$R:$R,"")=0,"없음","있음")</f>
        <v>없음</v>
      </c>
      <c r="R56" s="2" t="str">
        <f>IF(COUNTIFS(AL성적Data!$C:$C,RawData_DB!$B56)-COUNTIFS(AL성적Data!$C:$C,RawData_DB!$B56,AL성적Data!$S:$S,"")=0,"없음","있음")</f>
        <v>없음</v>
      </c>
    </row>
    <row r="57" spans="2:18" outlineLevel="1">
      <c r="B57" s="49" t="s">
        <v>999</v>
      </c>
      <c r="C57" s="2" t="s">
        <v>677</v>
      </c>
      <c r="D57" s="2" t="s">
        <v>419</v>
      </c>
      <c r="E57" s="2" t="s">
        <v>903</v>
      </c>
      <c r="F57" s="2" t="s">
        <v>903</v>
      </c>
      <c r="G57" s="2" t="s">
        <v>903</v>
      </c>
      <c r="H57" s="2" t="s">
        <v>903</v>
      </c>
      <c r="I57" s="2" t="s">
        <v>903</v>
      </c>
      <c r="K57" s="2" t="s">
        <v>902</v>
      </c>
      <c r="L57" s="2" t="s">
        <v>903</v>
      </c>
      <c r="M57" s="28" t="s">
        <v>903</v>
      </c>
      <c r="N57" s="2" t="str">
        <f>IF(COUNTIFS(AL성적Data!$C:$C,RawData_DB!$B57,AL성적Data!$AC:$AC,"TW")=0,"없음","있음")</f>
        <v>없음</v>
      </c>
      <c r="O57" s="2" t="str">
        <f>IF(COUNTIFS(AL성적Data!$C:$C,RawData_DB!$B57,AL성적Data!$AC:$AC,"TA")=0,"없음","있음")</f>
        <v>있음</v>
      </c>
      <c r="P57" s="2" t="str">
        <f>IF(COUNTIFS(AL성적Data!$C:$C,RawData_DB!$B57)-COUNTIFS(AL성적Data!$C:$C,RawData_DB!$B57,AL성적Data!$Q:$Q,"")=0,"없음","있음")</f>
        <v>있음</v>
      </c>
      <c r="Q57" s="2" t="str">
        <f>IF(COUNTIFS(AL성적Data!$C:$C,RawData_DB!$B57)-COUNTIFS(AL성적Data!$C:$C,RawData_DB!$B57,AL성적Data!$R:$R,"")=0,"없음","있음")</f>
        <v>없음</v>
      </c>
      <c r="R57" s="2" t="str">
        <f>IF(COUNTIFS(AL성적Data!$C:$C,RawData_DB!$B57)-COUNTIFS(AL성적Data!$C:$C,RawData_DB!$B57,AL성적Data!$S:$S,"")=0,"없음","있음")</f>
        <v>없음</v>
      </c>
    </row>
    <row r="58" spans="2:18" outlineLevel="1">
      <c r="B58" s="49" t="s">
        <v>985</v>
      </c>
      <c r="C58" s="2" t="s">
        <v>677</v>
      </c>
      <c r="D58" s="2" t="s">
        <v>419</v>
      </c>
      <c r="E58" s="2" t="s">
        <v>903</v>
      </c>
      <c r="F58" s="2" t="s">
        <v>903</v>
      </c>
      <c r="G58" s="2" t="s">
        <v>903</v>
      </c>
      <c r="H58" s="2" t="s">
        <v>903</v>
      </c>
      <c r="I58" s="2" t="s">
        <v>903</v>
      </c>
      <c r="K58" s="2" t="s">
        <v>902</v>
      </c>
      <c r="L58" s="2" t="s">
        <v>903</v>
      </c>
      <c r="M58" s="2" t="s">
        <v>902</v>
      </c>
      <c r="N58" s="2" t="str">
        <f>IF(COUNTIFS(AL성적Data!$C:$C,RawData_DB!$B58,AL성적Data!$AC:$AC,"TW")=0,"없음","있음")</f>
        <v>없음</v>
      </c>
      <c r="O58" s="2" t="str">
        <f>IF(COUNTIFS(AL성적Data!$C:$C,RawData_DB!$B58,AL성적Data!$AC:$AC,"TA")=0,"없음","있음")</f>
        <v>있음</v>
      </c>
      <c r="P58" s="2" t="str">
        <f>IF(COUNTIFS(AL성적Data!$C:$C,RawData_DB!$B58)-COUNTIFS(AL성적Data!$C:$C,RawData_DB!$B58,AL성적Data!$Q:$Q,"")=0,"없음","있음")</f>
        <v>있음</v>
      </c>
      <c r="Q58" s="2" t="str">
        <f>IF(COUNTIFS(AL성적Data!$C:$C,RawData_DB!$B58)-COUNTIFS(AL성적Data!$C:$C,RawData_DB!$B58,AL성적Data!$R:$R,"")=0,"없음","있음")</f>
        <v>없음</v>
      </c>
      <c r="R58" s="2" t="str">
        <f>IF(COUNTIFS(AL성적Data!$C:$C,RawData_DB!$B58)-COUNTIFS(AL성적Data!$C:$C,RawData_DB!$B58,AL성적Data!$S:$S,"")=0,"없음","있음")</f>
        <v>없음</v>
      </c>
    </row>
    <row r="59" spans="2:18" outlineLevel="1">
      <c r="B59" s="49" t="s">
        <v>983</v>
      </c>
      <c r="C59" s="2" t="s">
        <v>677</v>
      </c>
      <c r="D59" s="2" t="s">
        <v>419</v>
      </c>
      <c r="E59" s="2" t="s">
        <v>903</v>
      </c>
      <c r="F59" s="2" t="s">
        <v>903</v>
      </c>
      <c r="G59" s="2" t="s">
        <v>903</v>
      </c>
      <c r="H59" s="2" t="s">
        <v>903</v>
      </c>
      <c r="I59" s="2" t="s">
        <v>903</v>
      </c>
      <c r="K59" s="2" t="s">
        <v>902</v>
      </c>
      <c r="L59" s="2" t="s">
        <v>903</v>
      </c>
      <c r="M59" s="2" t="s">
        <v>902</v>
      </c>
      <c r="N59" s="2" t="str">
        <f>IF(COUNTIFS(AL성적Data!$C:$C,RawData_DB!$B59,AL성적Data!$AC:$AC,"TW")=0,"없음","있음")</f>
        <v>있음</v>
      </c>
      <c r="O59" s="2" t="str">
        <f>IF(COUNTIFS(AL성적Data!$C:$C,RawData_DB!$B59,AL성적Data!$AC:$AC,"TA")=0,"없음","있음")</f>
        <v>없음</v>
      </c>
      <c r="P59" s="2" t="str">
        <f>IF(COUNTIFS(AL성적Data!$C:$C,RawData_DB!$B59)-COUNTIFS(AL성적Data!$C:$C,RawData_DB!$B59,AL성적Data!$Q:$Q,"")=0,"없음","있음")</f>
        <v>없음</v>
      </c>
      <c r="Q59" s="2" t="str">
        <f>IF(COUNTIFS(AL성적Data!$C:$C,RawData_DB!$B59)-COUNTIFS(AL성적Data!$C:$C,RawData_DB!$B59,AL성적Data!$R:$R,"")=0,"없음","있음")</f>
        <v>있음</v>
      </c>
      <c r="R59" s="2" t="str">
        <f>IF(COUNTIFS(AL성적Data!$C:$C,RawData_DB!$B59)-COUNTIFS(AL성적Data!$C:$C,RawData_DB!$B59,AL성적Data!$S:$S,"")=0,"없음","있음")</f>
        <v>있음</v>
      </c>
    </row>
    <row r="60" spans="2:18" outlineLevel="1">
      <c r="B60" s="49" t="s">
        <v>925</v>
      </c>
      <c r="C60" s="2" t="s">
        <v>785</v>
      </c>
      <c r="D60" s="2" t="s">
        <v>419</v>
      </c>
      <c r="E60" s="2" t="s">
        <v>903</v>
      </c>
      <c r="F60" s="2" t="s">
        <v>903</v>
      </c>
      <c r="G60" s="2" t="s">
        <v>903</v>
      </c>
      <c r="H60" s="2" t="s">
        <v>903</v>
      </c>
      <c r="I60" s="2" t="s">
        <v>903</v>
      </c>
      <c r="K60" s="2" t="s">
        <v>903</v>
      </c>
      <c r="L60" s="2" t="s">
        <v>903</v>
      </c>
      <c r="M60" s="28" t="s">
        <v>903</v>
      </c>
      <c r="N60" s="2" t="str">
        <f>IF(COUNTIFS(AL성적Data!$C:$C,RawData_DB!$B60,AL성적Data!$AC:$AC,"TW")=0,"없음","있음")</f>
        <v>있음</v>
      </c>
      <c r="O60" s="2" t="str">
        <f>IF(COUNTIFS(AL성적Data!$C:$C,RawData_DB!$B60,AL성적Data!$AC:$AC,"TA")=0,"없음","있음")</f>
        <v>없음</v>
      </c>
      <c r="P60" s="2" t="str">
        <f>IF(COUNTIFS(AL성적Data!$C:$C,RawData_DB!$B60)-COUNTIFS(AL성적Data!$C:$C,RawData_DB!$B60,AL성적Data!$Q:$Q,"")=0,"없음","있음")</f>
        <v>없음</v>
      </c>
      <c r="Q60" s="2" t="str">
        <f>IF(COUNTIFS(AL성적Data!$C:$C,RawData_DB!$B60)-COUNTIFS(AL성적Data!$C:$C,RawData_DB!$B60,AL성적Data!$R:$R,"")=0,"없음","있음")</f>
        <v>있음</v>
      </c>
      <c r="R60" s="2" t="str">
        <f>IF(COUNTIFS(AL성적Data!$C:$C,RawData_DB!$B60)-COUNTIFS(AL성적Data!$C:$C,RawData_DB!$B60,AL성적Data!$S:$S,"")=0,"없음","있음")</f>
        <v>있음</v>
      </c>
    </row>
    <row r="61" spans="2:18" outlineLevel="1">
      <c r="B61" s="49" t="s">
        <v>927</v>
      </c>
      <c r="C61" s="2" t="s">
        <v>785</v>
      </c>
      <c r="D61" s="2" t="s">
        <v>903</v>
      </c>
      <c r="E61" s="2" t="s">
        <v>903</v>
      </c>
      <c r="F61" s="2" t="s">
        <v>903</v>
      </c>
      <c r="G61" s="2" t="s">
        <v>903</v>
      </c>
      <c r="H61" s="2" t="s">
        <v>903</v>
      </c>
      <c r="I61" s="2" t="s">
        <v>903</v>
      </c>
      <c r="K61" s="2" t="s">
        <v>903</v>
      </c>
      <c r="L61" s="2" t="s">
        <v>903</v>
      </c>
      <c r="M61" s="28" t="s">
        <v>903</v>
      </c>
      <c r="N61" s="2" t="str">
        <f>IF(COUNTIFS(AL성적Data!$C:$C,RawData_DB!$B61,AL성적Data!$AC:$AC,"TW")=0,"없음","있음")</f>
        <v>있음</v>
      </c>
      <c r="O61" s="2" t="str">
        <f>IF(COUNTIFS(AL성적Data!$C:$C,RawData_DB!$B61,AL성적Data!$AC:$AC,"TA")=0,"없음","있음")</f>
        <v>없음</v>
      </c>
      <c r="P61" s="2" t="str">
        <f>IF(COUNTIFS(AL성적Data!$C:$C,RawData_DB!$B61)-COUNTIFS(AL성적Data!$C:$C,RawData_DB!$B61,AL성적Data!$Q:$Q,"")=0,"없음","있음")</f>
        <v>없음</v>
      </c>
      <c r="Q61" s="2" t="str">
        <f>IF(COUNTIFS(AL성적Data!$C:$C,RawData_DB!$B61)-COUNTIFS(AL성적Data!$C:$C,RawData_DB!$B61,AL성적Data!$R:$R,"")=0,"없음","있음")</f>
        <v>있음</v>
      </c>
      <c r="R61" s="2" t="str">
        <f>IF(COUNTIFS(AL성적Data!$C:$C,RawData_DB!$B61)-COUNTIFS(AL성적Data!$C:$C,RawData_DB!$B61,AL성적Data!$S:$S,"")=0,"없음","있음")</f>
        <v>있음</v>
      </c>
    </row>
    <row r="62" spans="2:18" outlineLevel="1">
      <c r="B62" s="49" t="s">
        <v>929</v>
      </c>
      <c r="C62" s="2" t="s">
        <v>785</v>
      </c>
      <c r="D62" s="2" t="s">
        <v>903</v>
      </c>
      <c r="E62" s="2" t="s">
        <v>903</v>
      </c>
      <c r="F62" s="2" t="s">
        <v>903</v>
      </c>
      <c r="G62" s="2" t="s">
        <v>903</v>
      </c>
      <c r="H62" s="2" t="s">
        <v>903</v>
      </c>
      <c r="I62" s="2" t="s">
        <v>903</v>
      </c>
      <c r="K62" s="2" t="s">
        <v>903</v>
      </c>
      <c r="L62" s="2" t="s">
        <v>903</v>
      </c>
      <c r="M62" s="28" t="s">
        <v>903</v>
      </c>
      <c r="N62" s="2" t="str">
        <f>IF(COUNTIFS(AL성적Data!$C:$C,RawData_DB!$B62,AL성적Data!$AC:$AC,"TW")=0,"없음","있음")</f>
        <v>있음</v>
      </c>
      <c r="O62" s="2" t="str">
        <f>IF(COUNTIFS(AL성적Data!$C:$C,RawData_DB!$B62,AL성적Data!$AC:$AC,"TA")=0,"없음","있음")</f>
        <v>없음</v>
      </c>
      <c r="P62" s="2" t="str">
        <f>IF(COUNTIFS(AL성적Data!$C:$C,RawData_DB!$B62)-COUNTIFS(AL성적Data!$C:$C,RawData_DB!$B62,AL성적Data!$Q:$Q,"")=0,"없음","있음")</f>
        <v>없음</v>
      </c>
      <c r="Q62" s="2" t="str">
        <f>IF(COUNTIFS(AL성적Data!$C:$C,RawData_DB!$B62)-COUNTIFS(AL성적Data!$C:$C,RawData_DB!$B62,AL성적Data!$R:$R,"")=0,"없음","있음")</f>
        <v>있음</v>
      </c>
      <c r="R62" s="2" t="str">
        <f>IF(COUNTIFS(AL성적Data!$C:$C,RawData_DB!$B62)-COUNTIFS(AL성적Data!$C:$C,RawData_DB!$B62,AL성적Data!$S:$S,"")=0,"없음","있음")</f>
        <v>있음</v>
      </c>
    </row>
    <row r="63" spans="2:18" outlineLevel="1">
      <c r="B63" s="49" t="s">
        <v>931</v>
      </c>
      <c r="C63" s="2" t="s">
        <v>785</v>
      </c>
      <c r="D63" s="2" t="s">
        <v>903</v>
      </c>
      <c r="E63" s="2" t="s">
        <v>903</v>
      </c>
      <c r="F63" s="2" t="s">
        <v>903</v>
      </c>
      <c r="G63" s="2" t="s">
        <v>903</v>
      </c>
      <c r="H63" s="2" t="s">
        <v>903</v>
      </c>
      <c r="I63" s="2" t="s">
        <v>903</v>
      </c>
      <c r="K63" s="2" t="s">
        <v>903</v>
      </c>
      <c r="L63" s="2" t="s">
        <v>903</v>
      </c>
      <c r="M63" s="28" t="s">
        <v>903</v>
      </c>
      <c r="N63" s="2" t="str">
        <f>IF(COUNTIFS(AL성적Data!$C:$C,RawData_DB!$B63,AL성적Data!$AC:$AC,"TW")=0,"없음","있음")</f>
        <v>있음</v>
      </c>
      <c r="O63" s="2" t="str">
        <f>IF(COUNTIFS(AL성적Data!$C:$C,RawData_DB!$B63,AL성적Data!$AC:$AC,"TA")=0,"없음","있음")</f>
        <v>없음</v>
      </c>
      <c r="P63" s="2" t="str">
        <f>IF(COUNTIFS(AL성적Data!$C:$C,RawData_DB!$B63)-COUNTIFS(AL성적Data!$C:$C,RawData_DB!$B63,AL성적Data!$Q:$Q,"")=0,"없음","있음")</f>
        <v>없음</v>
      </c>
      <c r="Q63" s="2" t="str">
        <f>IF(COUNTIFS(AL성적Data!$C:$C,RawData_DB!$B63)-COUNTIFS(AL성적Data!$C:$C,RawData_DB!$B63,AL성적Data!$R:$R,"")=0,"없음","있음")</f>
        <v>없음</v>
      </c>
      <c r="R63" s="2" t="str">
        <f>IF(COUNTIFS(AL성적Data!$C:$C,RawData_DB!$B63)-COUNTIFS(AL성적Data!$C:$C,RawData_DB!$B63,AL성적Data!$S:$S,"")=0,"없음","있음")</f>
        <v>없음</v>
      </c>
    </row>
    <row r="64" spans="2:18" outlineLevel="1">
      <c r="B64" s="49" t="s">
        <v>1010</v>
      </c>
      <c r="C64" s="2" t="s">
        <v>45</v>
      </c>
      <c r="D64" s="2" t="s">
        <v>419</v>
      </c>
      <c r="E64" s="2" t="s">
        <v>419</v>
      </c>
      <c r="F64" s="2" t="s">
        <v>419</v>
      </c>
      <c r="G64" s="2" t="s">
        <v>419</v>
      </c>
      <c r="H64" s="2" t="s">
        <v>419</v>
      </c>
      <c r="I64" s="2" t="s">
        <v>419</v>
      </c>
      <c r="K64" s="2" t="s">
        <v>45</v>
      </c>
      <c r="L64" s="2" t="s">
        <v>419</v>
      </c>
      <c r="M64" s="28" t="s">
        <v>419</v>
      </c>
      <c r="N64" s="2" t="str">
        <f>IF(COUNTIFS(AL성적Data!$C:$C,RawData_DB!$B64,AL성적Data!$AC:$AC,"TW")=0,"없음","있음")</f>
        <v>있음</v>
      </c>
      <c r="O64" s="2" t="str">
        <f>IF(COUNTIFS(AL성적Data!$C:$C,RawData_DB!$B64,AL성적Data!$AC:$AC,"TA")=0,"없음","있음")</f>
        <v>없음</v>
      </c>
      <c r="P64" s="2" t="str">
        <f>IF(COUNTIFS(AL성적Data!$C:$C,RawData_DB!$B64)-COUNTIFS(AL성적Data!$C:$C,RawData_DB!$B64,AL성적Data!$Q:$Q,"")=0,"없음","있음")</f>
        <v>없음</v>
      </c>
      <c r="Q64" s="2" t="str">
        <f>IF(COUNTIFS(AL성적Data!$C:$C,RawData_DB!$B64)-COUNTIFS(AL성적Data!$C:$C,RawData_DB!$B64,AL성적Data!$R:$R,"")=0,"없음","있음")</f>
        <v>있음</v>
      </c>
      <c r="R64" s="2" t="str">
        <f>IF(COUNTIFS(AL성적Data!$C:$C,RawData_DB!$B64)-COUNTIFS(AL성적Data!$C:$C,RawData_DB!$B64,AL성적Data!$S:$S,"")=0,"없음","있음")</f>
        <v>있음</v>
      </c>
    </row>
    <row r="65" spans="2:18" outlineLevel="1">
      <c r="B65" s="49" t="s">
        <v>1050</v>
      </c>
      <c r="C65" s="2" t="s">
        <v>45</v>
      </c>
      <c r="D65" s="2" t="s">
        <v>419</v>
      </c>
      <c r="E65" s="2" t="s">
        <v>419</v>
      </c>
      <c r="F65" s="2" t="s">
        <v>419</v>
      </c>
      <c r="G65" s="2" t="s">
        <v>419</v>
      </c>
      <c r="H65" s="2" t="s">
        <v>419</v>
      </c>
      <c r="I65" s="2" t="s">
        <v>419</v>
      </c>
      <c r="K65" s="2" t="s">
        <v>45</v>
      </c>
      <c r="L65" s="2" t="s">
        <v>419</v>
      </c>
      <c r="M65" s="28" t="s">
        <v>419</v>
      </c>
      <c r="N65" s="2" t="str">
        <f>IF(COUNTIFS(AL성적Data!$C:$C,RawData_DB!$B65,AL성적Data!$AC:$AC,"TW")=0,"없음","있음")</f>
        <v>있음</v>
      </c>
      <c r="O65" s="2" t="str">
        <f>IF(COUNTIFS(AL성적Data!$C:$C,RawData_DB!$B65,AL성적Data!$AC:$AC,"TA")=0,"없음","있음")</f>
        <v>없음</v>
      </c>
      <c r="P65" s="2" t="str">
        <f>IF(COUNTIFS(AL성적Data!$C:$C,RawData_DB!$B65)-COUNTIFS(AL성적Data!$C:$C,RawData_DB!$B65,AL성적Data!$Q:$Q,"")=0,"없음","있음")</f>
        <v>없음</v>
      </c>
      <c r="Q65" s="2" t="str">
        <f>IF(COUNTIFS(AL성적Data!$C:$C,RawData_DB!$B65)-COUNTIFS(AL성적Data!$C:$C,RawData_DB!$B65,AL성적Data!$R:$R,"")=0,"없음","있음")</f>
        <v>있음</v>
      </c>
      <c r="R65" s="2" t="str">
        <f>IF(COUNTIFS(AL성적Data!$C:$C,RawData_DB!$B65)-COUNTIFS(AL성적Data!$C:$C,RawData_DB!$B65,AL성적Data!$S:$S,"")=0,"없음","있음")</f>
        <v>있음</v>
      </c>
    </row>
    <row r="66" spans="2:18" outlineLevel="1">
      <c r="B66" s="49" t="s">
        <v>1072</v>
      </c>
      <c r="C66" s="2" t="s">
        <v>45</v>
      </c>
      <c r="D66" s="2" t="s">
        <v>419</v>
      </c>
      <c r="E66" s="2" t="s">
        <v>419</v>
      </c>
      <c r="F66" s="2" t="s">
        <v>419</v>
      </c>
      <c r="G66" s="2" t="s">
        <v>419</v>
      </c>
      <c r="H66" s="2" t="s">
        <v>419</v>
      </c>
      <c r="I66" s="2" t="s">
        <v>419</v>
      </c>
      <c r="K66" s="2" t="s">
        <v>45</v>
      </c>
      <c r="L66" s="2" t="s">
        <v>419</v>
      </c>
      <c r="M66" s="28" t="s">
        <v>419</v>
      </c>
      <c r="N66" s="2" t="str">
        <f>IF(COUNTIFS(AL성적Data!$C:$C,RawData_DB!$B66,AL성적Data!$AC:$AC,"TW")=0,"없음","있음")</f>
        <v>있음</v>
      </c>
      <c r="O66" s="2" t="str">
        <f>IF(COUNTIFS(AL성적Data!$C:$C,RawData_DB!$B66,AL성적Data!$AC:$AC,"TA")=0,"없음","있음")</f>
        <v>있음</v>
      </c>
      <c r="P66" s="2" t="str">
        <f>IF(COUNTIFS(AL성적Data!$C:$C,RawData_DB!$B66)-COUNTIFS(AL성적Data!$C:$C,RawData_DB!$B66,AL성적Data!$Q:$Q,"")=0,"없음","있음")</f>
        <v>있음</v>
      </c>
      <c r="Q66" s="2" t="str">
        <f>IF(COUNTIFS(AL성적Data!$C:$C,RawData_DB!$B66)-COUNTIFS(AL성적Data!$C:$C,RawData_DB!$B66,AL성적Data!$R:$R,"")=0,"없음","있음")</f>
        <v>있음</v>
      </c>
      <c r="R66" s="2" t="str">
        <f>IF(COUNTIFS(AL성적Data!$C:$C,RawData_DB!$B66)-COUNTIFS(AL성적Data!$C:$C,RawData_DB!$B66,AL성적Data!$S:$S,"")=0,"없음","있음")</f>
        <v>있음</v>
      </c>
    </row>
    <row r="67" spans="2:18" outlineLevel="1">
      <c r="B67" s="49" t="s">
        <v>1227</v>
      </c>
      <c r="C67" s="2" t="s">
        <v>45</v>
      </c>
      <c r="D67" s="2" t="s">
        <v>419</v>
      </c>
      <c r="E67" s="2" t="s">
        <v>419</v>
      </c>
      <c r="F67" s="2" t="s">
        <v>419</v>
      </c>
      <c r="G67" s="2" t="s">
        <v>419</v>
      </c>
      <c r="H67" s="2" t="s">
        <v>419</v>
      </c>
      <c r="I67" s="2" t="s">
        <v>419</v>
      </c>
      <c r="K67" s="2" t="s">
        <v>45</v>
      </c>
      <c r="L67" s="2" t="s">
        <v>419</v>
      </c>
      <c r="M67" s="28" t="s">
        <v>419</v>
      </c>
      <c r="N67" s="2" t="str">
        <f>IF(COUNTIFS(AL성적Data!$C:$C,RawData_DB!$B67,AL성적Data!$AC:$AC,"TW")=0,"없음","있음")</f>
        <v>있음</v>
      </c>
      <c r="O67" s="2" t="str">
        <f>IF(COUNTIFS(AL성적Data!$C:$C,RawData_DB!$B67,AL성적Data!$AC:$AC,"TA")=0,"없음","있음")</f>
        <v>없음</v>
      </c>
      <c r="P67" s="2" t="str">
        <f>IF(COUNTIFS(AL성적Data!$C:$C,RawData_DB!$B67)-COUNTIFS(AL성적Data!$C:$C,RawData_DB!$B67,AL성적Data!$Q:$Q,"")=0,"없음","있음")</f>
        <v>없음</v>
      </c>
      <c r="Q67" s="2" t="str">
        <f>IF(COUNTIFS(AL성적Data!$C:$C,RawData_DB!$B67)-COUNTIFS(AL성적Data!$C:$C,RawData_DB!$B67,AL성적Data!$R:$R,"")=0,"없음","있음")</f>
        <v>있음</v>
      </c>
      <c r="R67" s="2" t="str">
        <f>IF(COUNTIFS(AL성적Data!$C:$C,RawData_DB!$B67)-COUNTIFS(AL성적Data!$C:$C,RawData_DB!$B67,AL성적Data!$S:$S,"")=0,"없음","있음")</f>
        <v>있음</v>
      </c>
    </row>
    <row r="68" spans="2:18" outlineLevel="1">
      <c r="B68" s="49" t="s">
        <v>1228</v>
      </c>
      <c r="C68" s="2" t="s">
        <v>45</v>
      </c>
      <c r="D68" s="2" t="s">
        <v>419</v>
      </c>
      <c r="E68" s="2" t="s">
        <v>419</v>
      </c>
      <c r="F68" s="2" t="s">
        <v>419</v>
      </c>
      <c r="G68" s="2" t="s">
        <v>419</v>
      </c>
      <c r="H68" s="2" t="s">
        <v>419</v>
      </c>
      <c r="I68" s="2" t="s">
        <v>419</v>
      </c>
      <c r="K68" s="2" t="s">
        <v>45</v>
      </c>
      <c r="L68" s="2" t="s">
        <v>419</v>
      </c>
      <c r="M68" s="28" t="s">
        <v>419</v>
      </c>
      <c r="N68" s="2" t="str">
        <f>IF(COUNTIFS(AL성적Data!$C:$C,RawData_DB!$B68,AL성적Data!$AC:$AC,"TW")=0,"없음","있음")</f>
        <v>있음</v>
      </c>
      <c r="O68" s="2" t="str">
        <f>IF(COUNTIFS(AL성적Data!$C:$C,RawData_DB!$B68,AL성적Data!$AC:$AC,"TA")=0,"없음","있음")</f>
        <v>있음</v>
      </c>
      <c r="P68" s="2" t="str">
        <f>IF(COUNTIFS(AL성적Data!$C:$C,RawData_DB!$B68)-COUNTIFS(AL성적Data!$C:$C,RawData_DB!$B68,AL성적Data!$Q:$Q,"")=0,"없음","있음")</f>
        <v>있음</v>
      </c>
      <c r="Q68" s="2" t="str">
        <f>IF(COUNTIFS(AL성적Data!$C:$C,RawData_DB!$B68)-COUNTIFS(AL성적Data!$C:$C,RawData_DB!$B68,AL성적Data!$R:$R,"")=0,"없음","있음")</f>
        <v>있음</v>
      </c>
      <c r="R68" s="2" t="str">
        <f>IF(COUNTIFS(AL성적Data!$C:$C,RawData_DB!$B68)-COUNTIFS(AL성적Data!$C:$C,RawData_DB!$B68,AL성적Data!$S:$S,"")=0,"없음","있음")</f>
        <v>있음</v>
      </c>
    </row>
    <row r="69" spans="2:18" outlineLevel="1">
      <c r="B69" s="49" t="s">
        <v>1229</v>
      </c>
      <c r="C69" s="2" t="s">
        <v>45</v>
      </c>
      <c r="D69" s="2" t="s">
        <v>419</v>
      </c>
      <c r="E69" s="2" t="s">
        <v>419</v>
      </c>
      <c r="F69" s="2" t="s">
        <v>419</v>
      </c>
      <c r="G69" s="2" t="s">
        <v>419</v>
      </c>
      <c r="H69" s="2" t="s">
        <v>419</v>
      </c>
      <c r="I69" s="2" t="s">
        <v>419</v>
      </c>
      <c r="K69" s="2" t="s">
        <v>45</v>
      </c>
      <c r="L69" s="2" t="s">
        <v>419</v>
      </c>
      <c r="M69" s="28" t="s">
        <v>419</v>
      </c>
      <c r="N69" s="2" t="str">
        <f>IF(COUNTIFS(AL성적Data!$C:$C,RawData_DB!$B69,AL성적Data!$AC:$AC,"TW")=0,"없음","있음")</f>
        <v>있음</v>
      </c>
      <c r="O69" s="2" t="str">
        <f>IF(COUNTIFS(AL성적Data!$C:$C,RawData_DB!$B69,AL성적Data!$AC:$AC,"TA")=0,"없음","있음")</f>
        <v>없음</v>
      </c>
      <c r="P69" s="2" t="str">
        <f>IF(COUNTIFS(AL성적Data!$C:$C,RawData_DB!$B69)-COUNTIFS(AL성적Data!$C:$C,RawData_DB!$B69,AL성적Data!$Q:$Q,"")=0,"없음","있음")</f>
        <v>없음</v>
      </c>
      <c r="Q69" s="2" t="str">
        <f>IF(COUNTIFS(AL성적Data!$C:$C,RawData_DB!$B69)-COUNTIFS(AL성적Data!$C:$C,RawData_DB!$B69,AL성적Data!$R:$R,"")=0,"없음","있음")</f>
        <v>있음</v>
      </c>
      <c r="R69" s="2" t="str">
        <f>IF(COUNTIFS(AL성적Data!$C:$C,RawData_DB!$B69)-COUNTIFS(AL성적Data!$C:$C,RawData_DB!$B69,AL성적Data!$S:$S,"")=0,"없음","있음")</f>
        <v>있음</v>
      </c>
    </row>
    <row r="70" spans="2:18" outlineLevel="1">
      <c r="B70" s="49" t="s">
        <v>1230</v>
      </c>
      <c r="C70" s="2" t="s">
        <v>45</v>
      </c>
      <c r="D70" s="2" t="s">
        <v>419</v>
      </c>
      <c r="E70" s="2" t="s">
        <v>419</v>
      </c>
      <c r="F70" s="2" t="s">
        <v>419</v>
      </c>
      <c r="G70" s="2" t="s">
        <v>419</v>
      </c>
      <c r="H70" s="2" t="s">
        <v>419</v>
      </c>
      <c r="I70" s="2" t="s">
        <v>419</v>
      </c>
      <c r="K70" s="2" t="s">
        <v>45</v>
      </c>
      <c r="L70" s="2" t="s">
        <v>419</v>
      </c>
      <c r="M70" s="28" t="s">
        <v>419</v>
      </c>
      <c r="N70" s="2" t="str">
        <f>IF(COUNTIFS(AL성적Data!$C:$C,RawData_DB!$B70,AL성적Data!$AC:$AC,"TW")=0,"없음","있음")</f>
        <v>있음</v>
      </c>
      <c r="O70" s="2" t="str">
        <f>IF(COUNTIFS(AL성적Data!$C:$C,RawData_DB!$B70,AL성적Data!$AC:$AC,"TA")=0,"없음","있음")</f>
        <v>있음</v>
      </c>
      <c r="P70" s="2" t="str">
        <f>IF(COUNTIFS(AL성적Data!$C:$C,RawData_DB!$B70)-COUNTIFS(AL성적Data!$C:$C,RawData_DB!$B70,AL성적Data!$Q:$Q,"")=0,"없음","있음")</f>
        <v>없음</v>
      </c>
      <c r="Q70" s="2" t="str">
        <f>IF(COUNTIFS(AL성적Data!$C:$C,RawData_DB!$B70)-COUNTIFS(AL성적Data!$C:$C,RawData_DB!$B70,AL성적Data!$R:$R,"")=0,"없음","있음")</f>
        <v>있음</v>
      </c>
      <c r="R70" s="2" t="str">
        <f>IF(COUNTIFS(AL성적Data!$C:$C,RawData_DB!$B70)-COUNTIFS(AL성적Data!$C:$C,RawData_DB!$B70,AL성적Data!$S:$S,"")=0,"없음","있음")</f>
        <v>있음</v>
      </c>
    </row>
    <row r="71" spans="2:18" outlineLevel="1">
      <c r="B71" s="49" t="s">
        <v>1231</v>
      </c>
      <c r="C71" s="2" t="s">
        <v>45</v>
      </c>
      <c r="D71" s="2" t="s">
        <v>419</v>
      </c>
      <c r="E71" s="2" t="s">
        <v>419</v>
      </c>
      <c r="F71" s="2" t="s">
        <v>419</v>
      </c>
      <c r="G71" s="2" t="s">
        <v>419</v>
      </c>
      <c r="H71" s="2" t="s">
        <v>419</v>
      </c>
      <c r="I71" s="2" t="s">
        <v>419</v>
      </c>
      <c r="K71" s="2" t="s">
        <v>45</v>
      </c>
      <c r="L71" s="2" t="s">
        <v>419</v>
      </c>
      <c r="M71" s="28" t="s">
        <v>419</v>
      </c>
      <c r="N71" s="2" t="str">
        <f>IF(COUNTIFS(AL성적Data!$C:$C,RawData_DB!$B71,AL성적Data!$AC:$AC,"TW")=0,"없음","있음")</f>
        <v>있음</v>
      </c>
      <c r="O71" s="2" t="str">
        <f>IF(COUNTIFS(AL성적Data!$C:$C,RawData_DB!$B71,AL성적Data!$AC:$AC,"TA")=0,"없음","있음")</f>
        <v>있음</v>
      </c>
      <c r="P71" s="2" t="str">
        <f>IF(COUNTIFS(AL성적Data!$C:$C,RawData_DB!$B71)-COUNTIFS(AL성적Data!$C:$C,RawData_DB!$B71,AL성적Data!$Q:$Q,"")=0,"없음","있음")</f>
        <v>있음</v>
      </c>
      <c r="Q71" s="2" t="str">
        <f>IF(COUNTIFS(AL성적Data!$C:$C,RawData_DB!$B71)-COUNTIFS(AL성적Data!$C:$C,RawData_DB!$B71,AL성적Data!$R:$R,"")=0,"없음","있음")</f>
        <v>있음</v>
      </c>
      <c r="R71" s="2" t="str">
        <f>IF(COUNTIFS(AL성적Data!$C:$C,RawData_DB!$B71)-COUNTIFS(AL성적Data!$C:$C,RawData_DB!$B71,AL성적Data!$S:$S,"")=0,"없음","있음")</f>
        <v>있음</v>
      </c>
    </row>
    <row r="72" spans="2:18" outlineLevel="1">
      <c r="B72" s="49" t="s">
        <v>1232</v>
      </c>
      <c r="C72" s="2" t="s">
        <v>45</v>
      </c>
      <c r="D72" s="2" t="s">
        <v>419</v>
      </c>
      <c r="E72" s="2" t="s">
        <v>419</v>
      </c>
      <c r="F72" s="2" t="s">
        <v>419</v>
      </c>
      <c r="G72" s="2" t="s">
        <v>419</v>
      </c>
      <c r="H72" s="2" t="s">
        <v>419</v>
      </c>
      <c r="I72" s="2" t="s">
        <v>419</v>
      </c>
      <c r="K72" s="2" t="s">
        <v>45</v>
      </c>
      <c r="L72" s="2" t="s">
        <v>419</v>
      </c>
      <c r="M72" s="28" t="s">
        <v>419</v>
      </c>
      <c r="N72" s="2" t="str">
        <f>IF(COUNTIFS(AL성적Data!$C:$C,RawData_DB!$B72,AL성적Data!$AC:$AC,"TW")=0,"없음","있음")</f>
        <v>있음</v>
      </c>
      <c r="O72" s="2" t="str">
        <f>IF(COUNTIFS(AL성적Data!$C:$C,RawData_DB!$B72,AL성적Data!$AC:$AC,"TA")=0,"없음","있음")</f>
        <v>없음</v>
      </c>
      <c r="P72" s="2" t="str">
        <f>IF(COUNTIFS(AL성적Data!$C:$C,RawData_DB!$B72)-COUNTIFS(AL성적Data!$C:$C,RawData_DB!$B72,AL성적Data!$Q:$Q,"")=0,"없음","있음")</f>
        <v>없음</v>
      </c>
      <c r="Q72" s="2" t="str">
        <f>IF(COUNTIFS(AL성적Data!$C:$C,RawData_DB!$B72)-COUNTIFS(AL성적Data!$C:$C,RawData_DB!$B72,AL성적Data!$R:$R,"")=0,"없음","있음")</f>
        <v>있음</v>
      </c>
      <c r="R72" s="2" t="str">
        <f>IF(COUNTIFS(AL성적Data!$C:$C,RawData_DB!$B72)-COUNTIFS(AL성적Data!$C:$C,RawData_DB!$B72,AL성적Data!$S:$S,"")=0,"없음","있음")</f>
        <v>있음</v>
      </c>
    </row>
    <row r="73" spans="2:18" outlineLevel="1">
      <c r="B73" s="49" t="s">
        <v>1233</v>
      </c>
      <c r="C73" s="2" t="s">
        <v>45</v>
      </c>
      <c r="D73" s="2" t="s">
        <v>419</v>
      </c>
      <c r="E73" s="2" t="s">
        <v>419</v>
      </c>
      <c r="F73" s="2" t="s">
        <v>419</v>
      </c>
      <c r="G73" s="2" t="s">
        <v>419</v>
      </c>
      <c r="H73" s="2" t="s">
        <v>419</v>
      </c>
      <c r="I73" s="2" t="s">
        <v>419</v>
      </c>
      <c r="K73" s="2" t="s">
        <v>45</v>
      </c>
      <c r="L73" s="2" t="s">
        <v>419</v>
      </c>
      <c r="M73" s="28" t="s">
        <v>419</v>
      </c>
      <c r="N73" s="2" t="str">
        <f>IF(COUNTIFS(AL성적Data!$C:$C,RawData_DB!$B73,AL성적Data!$AC:$AC,"TW")=0,"없음","있음")</f>
        <v>있음</v>
      </c>
      <c r="O73" s="2" t="str">
        <f>IF(COUNTIFS(AL성적Data!$C:$C,RawData_DB!$B73,AL성적Data!$AC:$AC,"TA")=0,"없음","있음")</f>
        <v>없음</v>
      </c>
      <c r="P73" s="2" t="str">
        <f>IF(COUNTIFS(AL성적Data!$C:$C,RawData_DB!$B73)-COUNTIFS(AL성적Data!$C:$C,RawData_DB!$B73,AL성적Data!$Q:$Q,"")=0,"없음","있음")</f>
        <v>없음</v>
      </c>
      <c r="Q73" s="2" t="str">
        <f>IF(COUNTIFS(AL성적Data!$C:$C,RawData_DB!$B73)-COUNTIFS(AL성적Data!$C:$C,RawData_DB!$B73,AL성적Data!$R:$R,"")=0,"없음","있음")</f>
        <v>있음</v>
      </c>
      <c r="R73" s="2" t="str">
        <f>IF(COUNTIFS(AL성적Data!$C:$C,RawData_DB!$B73)-COUNTIFS(AL성적Data!$C:$C,RawData_DB!$B73,AL성적Data!$S:$S,"")=0,"없음","있음")</f>
        <v>있음</v>
      </c>
    </row>
    <row r="74" spans="2:18" outlineLevel="1">
      <c r="B74" s="49" t="s">
        <v>1297</v>
      </c>
      <c r="C74" s="2" t="s">
        <v>45</v>
      </c>
      <c r="D74" s="2" t="s">
        <v>419</v>
      </c>
      <c r="E74" s="2" t="s">
        <v>419</v>
      </c>
      <c r="F74" s="2" t="s">
        <v>419</v>
      </c>
      <c r="G74" s="2" t="s">
        <v>419</v>
      </c>
      <c r="H74" s="2" t="s">
        <v>419</v>
      </c>
      <c r="I74" s="2" t="s">
        <v>419</v>
      </c>
      <c r="K74" s="2" t="s">
        <v>419</v>
      </c>
      <c r="L74" s="2" t="s">
        <v>419</v>
      </c>
      <c r="M74" s="2" t="s">
        <v>419</v>
      </c>
      <c r="N74" s="2" t="str">
        <f>IF(COUNTIFS(AL성적Data!$C:$C,RawData_DB!$B74,AL성적Data!$AC:$AC,"TW")=0,"없음","있음")</f>
        <v>있음</v>
      </c>
      <c r="O74" s="2" t="str">
        <f>IF(COUNTIFS(AL성적Data!$C:$C,RawData_DB!$B74,AL성적Data!$AC:$AC,"TA")=0,"없음","있음")</f>
        <v>없음</v>
      </c>
      <c r="P74" s="2" t="str">
        <f>IF(COUNTIFS(AL성적Data!$C:$C,RawData_DB!$B74,AL성적Data!$AC:$AC,"TA")=0,"없음","있음")</f>
        <v>없음</v>
      </c>
      <c r="Q74" s="2" t="str">
        <f>IF(COUNTIFS(AL성적Data!$C:$C,RawData_DB!$B74,AL성적Data!$AC:$AC,"TA")=0,"없음","있음")</f>
        <v>없음</v>
      </c>
      <c r="R74" s="2" t="str">
        <f>IF(COUNTIFS(AL성적Data!$C:$C,RawData_DB!$B74,AL성적Data!$AC:$AC,"TA")=0,"없음","있음")</f>
        <v>없음</v>
      </c>
    </row>
    <row r="75" spans="2:18" outlineLevel="1">
      <c r="B75" s="49" t="s">
        <v>1298</v>
      </c>
      <c r="C75" s="2" t="s">
        <v>45</v>
      </c>
      <c r="D75" s="2" t="s">
        <v>419</v>
      </c>
      <c r="E75" s="2" t="s">
        <v>419</v>
      </c>
      <c r="F75" s="2" t="s">
        <v>419</v>
      </c>
      <c r="G75" s="2" t="s">
        <v>419</v>
      </c>
      <c r="H75" s="2" t="s">
        <v>419</v>
      </c>
      <c r="I75" s="2" t="s">
        <v>419</v>
      </c>
      <c r="K75" s="2" t="s">
        <v>419</v>
      </c>
      <c r="L75" s="2" t="s">
        <v>419</v>
      </c>
      <c r="M75" s="2" t="s">
        <v>419</v>
      </c>
      <c r="N75" s="2" t="str">
        <f>IF(COUNTIFS(AL성적Data!$C:$C,RawData_DB!$B75,AL성적Data!$AC:$AC,"TW")=0,"없음","있음")</f>
        <v>있음</v>
      </c>
      <c r="O75" s="2" t="str">
        <f>IF(COUNTIFS(AL성적Data!$C:$C,RawData_DB!$B75,AL성적Data!$AC:$AC,"TA")=0,"없음","있음")</f>
        <v>없음</v>
      </c>
      <c r="P75" s="2" t="str">
        <f>IF(COUNTIFS(AL성적Data!$C:$C,RawData_DB!$B75,AL성적Data!$AC:$AC,"TA")=0,"없음","있음")</f>
        <v>없음</v>
      </c>
      <c r="Q75" s="2" t="str">
        <f>IF(COUNTIFS(AL성적Data!$C:$C,RawData_DB!$B75,AL성적Data!$AC:$AC,"TA")=0,"없음","있음")</f>
        <v>없음</v>
      </c>
      <c r="R75" s="2" t="str">
        <f>IF(COUNTIFS(AL성적Data!$C:$C,RawData_DB!$B75,AL성적Data!$AC:$AC,"TA")=0,"없음","있음")</f>
        <v>없음</v>
      </c>
    </row>
    <row r="76" spans="2:18" outlineLevel="1">
      <c r="B76" s="49" t="s">
        <v>1299</v>
      </c>
      <c r="C76" s="2" t="s">
        <v>45</v>
      </c>
      <c r="D76" s="2" t="s">
        <v>419</v>
      </c>
      <c r="E76" s="2" t="s">
        <v>419</v>
      </c>
      <c r="F76" s="2" t="s">
        <v>419</v>
      </c>
      <c r="G76" s="2" t="s">
        <v>419</v>
      </c>
      <c r="H76" s="2" t="s">
        <v>419</v>
      </c>
      <c r="I76" s="2" t="s">
        <v>419</v>
      </c>
      <c r="K76" s="2" t="s">
        <v>419</v>
      </c>
      <c r="L76" s="2" t="s">
        <v>419</v>
      </c>
      <c r="M76" s="2" t="s">
        <v>419</v>
      </c>
      <c r="N76" s="2" t="str">
        <f>IF(COUNTIFS(AL성적Data!$C:$C,RawData_DB!$B76,AL성적Data!$AC:$AC,"TW")=0,"없음","있음")</f>
        <v>있음</v>
      </c>
      <c r="O76" s="2" t="str">
        <f>IF(COUNTIFS(AL성적Data!$C:$C,RawData_DB!$B76,AL성적Data!$AC:$AC,"TA")=0,"없음","있음")</f>
        <v>없음</v>
      </c>
      <c r="P76" s="2" t="str">
        <f>IF(COUNTIFS(AL성적Data!$C:$C,RawData_DB!$B76,AL성적Data!$AC:$AC,"TA")=0,"없음","있음")</f>
        <v>없음</v>
      </c>
      <c r="Q76" s="2" t="str">
        <f>IF(COUNTIFS(AL성적Data!$C:$C,RawData_DB!$B76,AL성적Data!$AC:$AC,"TA")=0,"없음","있음")</f>
        <v>없음</v>
      </c>
      <c r="R76" s="2" t="str">
        <f>IF(COUNTIFS(AL성적Data!$C:$C,RawData_DB!$B76,AL성적Data!$AC:$AC,"TA")=0,"없음","있음")</f>
        <v>없음</v>
      </c>
    </row>
    <row r="77" spans="2:18" outlineLevel="1">
      <c r="B77" s="49" t="s">
        <v>1336</v>
      </c>
      <c r="C77" s="2" t="s">
        <v>677</v>
      </c>
      <c r="D77" s="2" t="s">
        <v>419</v>
      </c>
      <c r="E77" s="2" t="s">
        <v>903</v>
      </c>
      <c r="F77" s="2" t="s">
        <v>903</v>
      </c>
      <c r="G77" s="2" t="s">
        <v>903</v>
      </c>
      <c r="H77" s="2" t="s">
        <v>903</v>
      </c>
      <c r="I77" s="2" t="s">
        <v>903</v>
      </c>
      <c r="K77" s="2" t="s">
        <v>902</v>
      </c>
      <c r="L77" s="2" t="s">
        <v>903</v>
      </c>
      <c r="M77" s="2" t="s">
        <v>902</v>
      </c>
      <c r="N77" s="2" t="str">
        <f>IF(COUNTIFS(AL성적Data!$C:$C,RawData_DB!$B77,AL성적Data!$AC:$AC,"TW")=0,"없음","있음")</f>
        <v>있음</v>
      </c>
      <c r="O77" s="2" t="str">
        <f>IF(COUNTIFS(AL성적Data!$C:$C,RawData_DB!$B77,AL성적Data!$AC:$AC,"TA")=0,"없음","있음")</f>
        <v>없음</v>
      </c>
      <c r="P77" s="2" t="str">
        <f>IF(COUNTIFS(AL성적Data!$C:$C,RawData_DB!$B77)-COUNTIFS(AL성적Data!$C:$C,RawData_DB!$B77,AL성적Data!$Q:$Q,"")=0,"없음","있음")</f>
        <v>없음</v>
      </c>
      <c r="Q77" s="2" t="str">
        <f>IF(COUNTIFS(AL성적Data!$C:$C,RawData_DB!$B77)-COUNTIFS(AL성적Data!$C:$C,RawData_DB!$B77,AL성적Data!$R:$R,"")=0,"없음","있음")</f>
        <v>있음</v>
      </c>
      <c r="R77" s="2" t="str">
        <f>IF(COUNTIFS(AL성적Data!$C:$C,RawData_DB!$B77)-COUNTIFS(AL성적Data!$C:$C,RawData_DB!$B77,AL성적Data!$S:$S,"")=0,"없음","있음")</f>
        <v>있음</v>
      </c>
    </row>
    <row r="78" spans="2:18" outlineLevel="1">
      <c r="B78" s="49"/>
    </row>
    <row r="79" spans="2:18" outlineLevel="1">
      <c r="B79" s="49"/>
    </row>
    <row r="80" spans="2:18" outlineLevel="1">
      <c r="B80" s="49"/>
    </row>
    <row r="81" spans="2:2" outlineLevel="1">
      <c r="B81" s="49"/>
    </row>
    <row r="82" spans="2:2" outlineLevel="1">
      <c r="B82" s="49"/>
    </row>
    <row r="83" spans="2:2" outlineLevel="1">
      <c r="B83" s="49"/>
    </row>
    <row r="84" spans="2:2" outlineLevel="1"/>
    <row r="85" spans="2:2" outlineLevel="1"/>
    <row r="86" spans="2:2" outlineLevel="1"/>
    <row r="87" spans="2:2" outlineLevel="1"/>
    <row r="88" spans="2:2" outlineLevel="1"/>
    <row r="89" spans="2:2" outlineLevel="1"/>
    <row r="90" spans="2:2" outlineLevel="1"/>
    <row r="91" spans="2:2" outlineLevel="1"/>
    <row r="92" spans="2:2" outlineLevel="1"/>
    <row r="93" spans="2:2" outlineLevel="1"/>
    <row r="94" spans="2:2" outlineLevel="1"/>
    <row r="95" spans="2:2" outlineLevel="1"/>
    <row r="96" spans="2:2" outlineLevel="1"/>
    <row r="97" outlineLevel="1"/>
    <row r="98" outlineLevel="1"/>
    <row r="99" outlineLevel="1"/>
    <row r="100" outlineLevel="1"/>
    <row r="101" outlineLevel="1"/>
    <row r="102" outlineLevel="1"/>
    <row r="103" outlineLevel="1"/>
    <row r="104" outlineLevel="1"/>
    <row r="105" outlineLevel="1"/>
    <row r="106" outlineLevel="1"/>
    <row r="107" outlineLevel="1"/>
    <row r="108" outlineLevel="1"/>
    <row r="109" outlineLevel="1"/>
    <row r="110" outlineLevel="1"/>
    <row r="111" outlineLevel="1"/>
    <row r="112" outlineLevel="1"/>
    <row r="113" outlineLevel="1"/>
    <row r="114" outlineLevel="1"/>
    <row r="115" outlineLevel="1"/>
    <row r="116" outlineLevel="1"/>
    <row r="117" outlineLevel="1"/>
    <row r="118" outlineLevel="1"/>
    <row r="119" outlineLevel="1"/>
    <row r="120" outlineLevel="1"/>
    <row r="121" outlineLevel="1"/>
    <row r="122" outlineLevel="1"/>
    <row r="123" outlineLevel="1"/>
    <row r="124" outlineLevel="1"/>
    <row r="125" outlineLevel="1"/>
    <row r="126" outlineLevel="1"/>
    <row r="127" outlineLevel="1"/>
    <row r="128" outlineLevel="1"/>
    <row r="129" outlineLevel="1"/>
    <row r="130" outlineLevel="1"/>
    <row r="131" outlineLevel="1"/>
    <row r="132" outlineLevel="1"/>
    <row r="133" outlineLevel="1"/>
    <row r="134" outlineLevel="1"/>
    <row r="135" outlineLevel="1"/>
    <row r="136" outlineLevel="1"/>
    <row r="137" outlineLevel="1"/>
    <row r="138" outlineLevel="1"/>
    <row r="139" outlineLevel="1"/>
    <row r="140" outlineLevel="1"/>
    <row r="141" outlineLevel="1"/>
    <row r="142" outlineLevel="1"/>
    <row r="143" outlineLevel="1"/>
    <row r="144" outlineLevel="1"/>
    <row r="145" outlineLevel="1"/>
    <row r="146" outlineLevel="1"/>
    <row r="147" outlineLevel="1"/>
    <row r="148" outlineLevel="1"/>
    <row r="149" outlineLevel="1"/>
    <row r="150" outlineLevel="1"/>
  </sheetData>
  <customSheetViews>
    <customSheetView guid="{B75D5B89-F53B-4AA1-AC15-ACCE149CF623}" scale="85">
      <selection activeCell="K12" sqref="K12"/>
      <pageMargins left="0.7" right="0.7" top="0.75" bottom="0.75" header="0.3" footer="0.3"/>
    </customSheetView>
  </customSheetViews>
  <phoneticPr fontId="1" type="noConversion"/>
  <conditionalFormatting sqref="C2:I37 K2:R37">
    <cfRule type="cellIs" dxfId="49" priority="70" operator="equal">
      <formula>"없음"</formula>
    </cfRule>
  </conditionalFormatting>
  <conditionalFormatting sqref="C38:I43 K38:R43">
    <cfRule type="cellIs" dxfId="48" priority="58" operator="equal">
      <formula>"없음"</formula>
    </cfRule>
  </conditionalFormatting>
  <conditionalFormatting sqref="K44:L44 E45:I63 L46:M51 D44:I44 D45:D54 D56:D60 L60:M63 L58:L59 L45 L53:M57 L52">
    <cfRule type="cellIs" dxfId="47" priority="56" operator="equal">
      <formula>"없음"</formula>
    </cfRule>
  </conditionalFormatting>
  <conditionalFormatting sqref="D61:D63">
    <cfRule type="cellIs" dxfId="46" priority="49" operator="equal">
      <formula>"없음"</formula>
    </cfRule>
  </conditionalFormatting>
  <conditionalFormatting sqref="K45:K59">
    <cfRule type="cellIs" dxfId="45" priority="48" operator="equal">
      <formula>"없음"</formula>
    </cfRule>
  </conditionalFormatting>
  <conditionalFormatting sqref="K60:K63">
    <cfRule type="cellIs" dxfId="44" priority="47" operator="equal">
      <formula>"없음"</formula>
    </cfRule>
  </conditionalFormatting>
  <conditionalFormatting sqref="N44:R63">
    <cfRule type="cellIs" dxfId="43" priority="45" operator="equal">
      <formula>"없음"</formula>
    </cfRule>
  </conditionalFormatting>
  <conditionalFormatting sqref="C44">
    <cfRule type="cellIs" dxfId="42" priority="44" operator="equal">
      <formula>"없음"</formula>
    </cfRule>
  </conditionalFormatting>
  <conditionalFormatting sqref="C45:C54 C56:C59">
    <cfRule type="cellIs" dxfId="41" priority="43" operator="equal">
      <formula>"없음"</formula>
    </cfRule>
  </conditionalFormatting>
  <conditionalFormatting sqref="C63">
    <cfRule type="cellIs" dxfId="40" priority="42" operator="equal">
      <formula>"없음"</formula>
    </cfRule>
  </conditionalFormatting>
  <conditionalFormatting sqref="C62">
    <cfRule type="cellIs" dxfId="39" priority="41" operator="equal">
      <formula>"없음"</formula>
    </cfRule>
  </conditionalFormatting>
  <conditionalFormatting sqref="C61">
    <cfRule type="cellIs" dxfId="38" priority="40" operator="equal">
      <formula>"없음"</formula>
    </cfRule>
  </conditionalFormatting>
  <conditionalFormatting sqref="C60">
    <cfRule type="cellIs" dxfId="37" priority="39" operator="equal">
      <formula>"없음"</formula>
    </cfRule>
  </conditionalFormatting>
  <conditionalFormatting sqref="C55">
    <cfRule type="cellIs" dxfId="36" priority="38" operator="equal">
      <formula>"없음"</formula>
    </cfRule>
  </conditionalFormatting>
  <conditionalFormatting sqref="D55">
    <cfRule type="cellIs" dxfId="35" priority="37" operator="equal">
      <formula>"없음"</formula>
    </cfRule>
  </conditionalFormatting>
  <conditionalFormatting sqref="M58">
    <cfRule type="cellIs" dxfId="34" priority="36" operator="equal">
      <formula>"없음"</formula>
    </cfRule>
  </conditionalFormatting>
  <conditionalFormatting sqref="M59">
    <cfRule type="cellIs" dxfId="33" priority="35" operator="equal">
      <formula>"없음"</formula>
    </cfRule>
  </conditionalFormatting>
  <conditionalFormatting sqref="M44">
    <cfRule type="cellIs" dxfId="32" priority="34" operator="equal">
      <formula>"없음"</formula>
    </cfRule>
  </conditionalFormatting>
  <conditionalFormatting sqref="M45">
    <cfRule type="cellIs" dxfId="31" priority="33" operator="equal">
      <formula>"없음"</formula>
    </cfRule>
  </conditionalFormatting>
  <conditionalFormatting sqref="M52">
    <cfRule type="cellIs" dxfId="30" priority="32" operator="equal">
      <formula>"없음"</formula>
    </cfRule>
  </conditionalFormatting>
  <conditionalFormatting sqref="D64:I64">
    <cfRule type="cellIs" dxfId="29" priority="31" operator="equal">
      <formula>"없음"</formula>
    </cfRule>
  </conditionalFormatting>
  <conditionalFormatting sqref="C64">
    <cfRule type="cellIs" dxfId="28" priority="30" operator="equal">
      <formula>"없음"</formula>
    </cfRule>
  </conditionalFormatting>
  <conditionalFormatting sqref="L64:M64">
    <cfRule type="cellIs" dxfId="27" priority="29" operator="equal">
      <formula>"없음"</formula>
    </cfRule>
  </conditionalFormatting>
  <conditionalFormatting sqref="K64">
    <cfRule type="cellIs" dxfId="26" priority="28" operator="equal">
      <formula>"없음"</formula>
    </cfRule>
  </conditionalFormatting>
  <conditionalFormatting sqref="N64:O64">
    <cfRule type="cellIs" dxfId="25" priority="27" operator="equal">
      <formula>"없음"</formula>
    </cfRule>
  </conditionalFormatting>
  <conditionalFormatting sqref="Q64:R64">
    <cfRule type="cellIs" dxfId="24" priority="24" operator="equal">
      <formula>"없음"</formula>
    </cfRule>
  </conditionalFormatting>
  <conditionalFormatting sqref="P64">
    <cfRule type="cellIs" dxfId="23" priority="25" operator="equal">
      <formula>"없음"</formula>
    </cfRule>
  </conditionalFormatting>
  <conditionalFormatting sqref="D65:I73">
    <cfRule type="cellIs" dxfId="22" priority="23" operator="equal">
      <formula>"없음"</formula>
    </cfRule>
  </conditionalFormatting>
  <conditionalFormatting sqref="C65:C73">
    <cfRule type="cellIs" dxfId="21" priority="22" operator="equal">
      <formula>"없음"</formula>
    </cfRule>
  </conditionalFormatting>
  <conditionalFormatting sqref="L65:M73">
    <cfRule type="cellIs" dxfId="20" priority="21" operator="equal">
      <formula>"없음"</formula>
    </cfRule>
  </conditionalFormatting>
  <conditionalFormatting sqref="K65:K73">
    <cfRule type="cellIs" dxfId="19" priority="20" operator="equal">
      <formula>"없음"</formula>
    </cfRule>
  </conditionalFormatting>
  <conditionalFormatting sqref="N65:O73 O74:O76">
    <cfRule type="cellIs" dxfId="18" priority="19" operator="equal">
      <formula>"없음"</formula>
    </cfRule>
  </conditionalFormatting>
  <conditionalFormatting sqref="Q65:R73">
    <cfRule type="cellIs" dxfId="17" priority="17" operator="equal">
      <formula>"없음"</formula>
    </cfRule>
  </conditionalFormatting>
  <conditionalFormatting sqref="P65:P73">
    <cfRule type="cellIs" dxfId="16" priority="18" operator="equal">
      <formula>"없음"</formula>
    </cfRule>
  </conditionalFormatting>
  <conditionalFormatting sqref="C74">
    <cfRule type="cellIs" dxfId="15" priority="16" operator="equal">
      <formula>"없음"</formula>
    </cfRule>
  </conditionalFormatting>
  <conditionalFormatting sqref="C75">
    <cfRule type="cellIs" dxfId="14" priority="15" operator="equal">
      <formula>"없음"</formula>
    </cfRule>
  </conditionalFormatting>
  <conditionalFormatting sqref="C76">
    <cfRule type="cellIs" dxfId="13" priority="14" operator="equal">
      <formula>"없음"</formula>
    </cfRule>
  </conditionalFormatting>
  <conditionalFormatting sqref="D74:I74">
    <cfRule type="cellIs" dxfId="12" priority="13" operator="equal">
      <formula>"없음"</formula>
    </cfRule>
  </conditionalFormatting>
  <conditionalFormatting sqref="D75:I75">
    <cfRule type="cellIs" dxfId="11" priority="12" operator="equal">
      <formula>"없음"</formula>
    </cfRule>
  </conditionalFormatting>
  <conditionalFormatting sqref="D76:I76">
    <cfRule type="cellIs" dxfId="10" priority="11" operator="equal">
      <formula>"없음"</formula>
    </cfRule>
  </conditionalFormatting>
  <conditionalFormatting sqref="K74:M74">
    <cfRule type="cellIs" dxfId="9" priority="10" operator="equal">
      <formula>"없음"</formula>
    </cfRule>
  </conditionalFormatting>
  <conditionalFormatting sqref="K75:M75">
    <cfRule type="cellIs" dxfId="8" priority="9" operator="equal">
      <formula>"없음"</formula>
    </cfRule>
  </conditionalFormatting>
  <conditionalFormatting sqref="K76:M76">
    <cfRule type="cellIs" dxfId="7" priority="8" operator="equal">
      <formula>"없음"</formula>
    </cfRule>
  </conditionalFormatting>
  <conditionalFormatting sqref="N74:N76">
    <cfRule type="cellIs" dxfId="6" priority="7" operator="equal">
      <formula>"없음"</formula>
    </cfRule>
  </conditionalFormatting>
  <conditionalFormatting sqref="P74:R76">
    <cfRule type="cellIs" dxfId="5" priority="6" operator="equal">
      <formula>"없음"</formula>
    </cfRule>
  </conditionalFormatting>
  <conditionalFormatting sqref="D77:I77 L77">
    <cfRule type="cellIs" dxfId="4" priority="5" operator="equal">
      <formula>"없음"</formula>
    </cfRule>
  </conditionalFormatting>
  <conditionalFormatting sqref="K77">
    <cfRule type="cellIs" dxfId="3" priority="4" operator="equal">
      <formula>"없음"</formula>
    </cfRule>
  </conditionalFormatting>
  <conditionalFormatting sqref="N77:R77">
    <cfRule type="cellIs" dxfId="2" priority="3" operator="equal">
      <formula>"없음"</formula>
    </cfRule>
  </conditionalFormatting>
  <conditionalFormatting sqref="C77">
    <cfRule type="cellIs" dxfId="1" priority="2" operator="equal">
      <formula>"없음"</formula>
    </cfRule>
  </conditionalFormatting>
  <conditionalFormatting sqref="M77">
    <cfRule type="cellIs" dxfId="0" priority="1" operator="equal">
      <formula>"없음"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39997558519241921"/>
    <pageSetUpPr fitToPage="1"/>
  </sheetPr>
  <dimension ref="A1:P110"/>
  <sheetViews>
    <sheetView showRowColHeaders="0" topLeftCell="A49" zoomScaleNormal="100" workbookViewId="0">
      <selection activeCell="H69" sqref="H69:H71"/>
    </sheetView>
  </sheetViews>
  <sheetFormatPr defaultColWidth="0" defaultRowHeight="17.399999999999999" zeroHeight="1" outlineLevelRow="1"/>
  <cols>
    <col min="1" max="1" width="4.19921875" style="1" customWidth="1"/>
    <col min="2" max="2" width="15" style="1" customWidth="1"/>
    <col min="3" max="11" width="9" style="1" customWidth="1"/>
    <col min="12" max="14" width="9" style="1" hidden="1" customWidth="1"/>
    <col min="15" max="16" width="0" style="1" hidden="1" customWidth="1"/>
    <col min="17" max="16384" width="9" style="1" hidden="1"/>
  </cols>
  <sheetData>
    <row r="1" spans="2:16"/>
    <row r="2" spans="2:16">
      <c r="B2" s="41" t="s">
        <v>424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2:16">
      <c r="B3" s="2" t="s">
        <v>425</v>
      </c>
      <c r="C3" s="38" t="s">
        <v>426</v>
      </c>
      <c r="D3" s="2"/>
      <c r="E3" s="2" t="s">
        <v>658</v>
      </c>
      <c r="F3" s="2" t="s">
        <v>656</v>
      </c>
      <c r="G3" s="2"/>
      <c r="H3" s="2"/>
      <c r="I3" s="2"/>
      <c r="J3" s="2"/>
      <c r="K3" s="2"/>
      <c r="L3" s="2"/>
      <c r="M3" s="2"/>
      <c r="N3" s="2"/>
      <c r="O3" s="2"/>
      <c r="P3" s="2"/>
    </row>
    <row r="4" spans="2:16">
      <c r="B4" s="2" t="s">
        <v>427</v>
      </c>
      <c r="C4" s="38" t="s">
        <v>428</v>
      </c>
      <c r="D4" s="2"/>
      <c r="E4" s="2" t="s">
        <v>657</v>
      </c>
      <c r="F4" s="2" t="s">
        <v>659</v>
      </c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>
      <c r="B5" s="2" t="s">
        <v>429</v>
      </c>
      <c r="C5" s="38" t="s">
        <v>299</v>
      </c>
      <c r="D5" s="2"/>
      <c r="E5" s="2" t="s">
        <v>660</v>
      </c>
      <c r="F5" s="2" t="s">
        <v>661</v>
      </c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>
      <c r="B6" s="2" t="s">
        <v>430</v>
      </c>
      <c r="C6" s="38" t="s">
        <v>438</v>
      </c>
      <c r="D6" s="2"/>
      <c r="E6" s="2" t="s">
        <v>662</v>
      </c>
      <c r="F6" s="2" t="s">
        <v>663</v>
      </c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>
      <c r="B7" s="2" t="s">
        <v>431</v>
      </c>
      <c r="C7" s="38" t="s">
        <v>439</v>
      </c>
      <c r="D7" s="2"/>
      <c r="E7" s="2" t="s">
        <v>664</v>
      </c>
      <c r="F7" s="2" t="s">
        <v>665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>
      <c r="B8" s="2" t="s">
        <v>432</v>
      </c>
      <c r="C8" s="38" t="s">
        <v>440</v>
      </c>
      <c r="D8" s="2"/>
      <c r="E8" s="2" t="s">
        <v>666</v>
      </c>
      <c r="F8" s="2" t="s">
        <v>667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>
      <c r="B9" s="2" t="s">
        <v>433</v>
      </c>
      <c r="C9" s="38" t="s">
        <v>441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>
      <c r="B10" s="2" t="s">
        <v>434</v>
      </c>
      <c r="C10" s="38" t="s">
        <v>443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>
      <c r="B11" s="2" t="s">
        <v>435</v>
      </c>
      <c r="C11" s="38" t="s">
        <v>442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2:16" outlineLevel="1">
      <c r="B13" s="41" t="s">
        <v>684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2:16" outlineLevel="1">
      <c r="B14" t="s">
        <v>1333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2:16" outlineLevel="1">
      <c r="B15" t="s">
        <v>1332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outlineLevel="1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outlineLevel="1">
      <c r="B17" s="41" t="s">
        <v>685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outlineLevel="1">
      <c r="B18" t="s">
        <v>1334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2:16" outlineLevel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2:16" outlineLevel="1">
      <c r="B20" s="41" t="s">
        <v>681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6" outlineLevel="1">
      <c r="B21" s="2" t="s">
        <v>683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2:16" outlineLevel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outlineLevel="1">
      <c r="B23" s="73" t="s">
        <v>574</v>
      </c>
      <c r="C23" s="74"/>
      <c r="D23" s="74"/>
      <c r="E23" s="74"/>
      <c r="F23" s="74"/>
      <c r="G23" s="74"/>
      <c r="H23" s="74"/>
      <c r="I23" s="74"/>
      <c r="J23" s="2"/>
      <c r="K23" s="2"/>
      <c r="L23" s="2"/>
      <c r="M23" s="2"/>
      <c r="N23" s="2"/>
      <c r="O23" s="2"/>
      <c r="P23" s="2"/>
    </row>
    <row r="24" spans="2:16" outlineLevel="1">
      <c r="B24" s="74" t="s">
        <v>575</v>
      </c>
      <c r="C24" s="74"/>
      <c r="D24" s="74"/>
      <c r="E24" s="74"/>
      <c r="F24" s="74"/>
      <c r="G24" s="74"/>
      <c r="H24" s="74"/>
      <c r="I24" s="74"/>
      <c r="J24" s="2"/>
      <c r="K24" s="2"/>
      <c r="L24" s="2"/>
      <c r="M24" s="2"/>
      <c r="N24" s="2"/>
      <c r="O24" s="2"/>
      <c r="P24" s="2"/>
    </row>
    <row r="25" spans="2:16" outlineLevel="1">
      <c r="B25" s="74" t="s">
        <v>576</v>
      </c>
      <c r="C25" s="74"/>
      <c r="D25" s="74"/>
      <c r="E25" s="74"/>
      <c r="F25" s="74"/>
      <c r="G25" s="74"/>
      <c r="H25" s="74"/>
      <c r="I25" s="74"/>
      <c r="J25" s="2"/>
      <c r="K25" s="2"/>
      <c r="L25" s="2"/>
      <c r="M25" s="2"/>
      <c r="N25" s="2"/>
      <c r="O25" s="2"/>
      <c r="P25" s="2"/>
    </row>
    <row r="26" spans="2:16" outlineLevel="1">
      <c r="B26" s="74" t="s">
        <v>577</v>
      </c>
      <c r="C26" s="74"/>
      <c r="D26" s="74"/>
      <c r="E26" s="74"/>
      <c r="F26" s="74"/>
      <c r="G26" s="74"/>
      <c r="H26" s="74"/>
      <c r="I26" s="74"/>
      <c r="J26" s="2"/>
      <c r="K26" s="2"/>
      <c r="L26" s="2"/>
      <c r="M26" s="2"/>
      <c r="N26" s="2"/>
      <c r="O26" s="2"/>
      <c r="P26" s="2"/>
    </row>
    <row r="27" spans="2:16" outlineLevel="1">
      <c r="B27" s="74" t="s">
        <v>578</v>
      </c>
      <c r="C27" s="74"/>
      <c r="D27" s="74"/>
      <c r="E27" s="74"/>
      <c r="F27" s="74"/>
      <c r="G27" s="74"/>
      <c r="H27" s="74"/>
      <c r="I27" s="74"/>
      <c r="J27" s="2"/>
      <c r="K27" s="2"/>
      <c r="L27" s="2"/>
      <c r="M27" s="2"/>
      <c r="N27" s="2"/>
      <c r="O27" s="2"/>
      <c r="P27" s="2"/>
    </row>
    <row r="28" spans="2:16" outlineLevel="1">
      <c r="B28" s="74" t="s">
        <v>682</v>
      </c>
      <c r="C28" s="74"/>
      <c r="D28" s="74"/>
      <c r="E28" s="74"/>
      <c r="F28" s="74"/>
      <c r="G28" s="74"/>
      <c r="H28" s="74"/>
      <c r="I28" s="74"/>
      <c r="J28" s="2"/>
      <c r="K28" s="2"/>
      <c r="L28" s="2"/>
      <c r="M28" s="2"/>
      <c r="N28" s="2"/>
      <c r="O28" s="2"/>
      <c r="P28" s="2"/>
    </row>
    <row r="29" spans="2:16" outlineLevel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2:16" s="76" customFormat="1" ht="16.5" customHeight="1" outlineLevel="1">
      <c r="B30" s="75" t="s">
        <v>583</v>
      </c>
    </row>
    <row r="31" spans="2:16" s="76" customFormat="1" ht="16.5" customHeight="1" outlineLevel="1">
      <c r="B31" s="76" t="s">
        <v>622</v>
      </c>
    </row>
    <row r="32" spans="2:16" s="76" customFormat="1" ht="16.5" customHeight="1" outlineLevel="1">
      <c r="B32" s="76" t="s">
        <v>584</v>
      </c>
    </row>
    <row r="33" spans="2:6" s="76" customFormat="1" ht="16.5" customHeight="1" outlineLevel="1">
      <c r="B33" s="76" t="s">
        <v>585</v>
      </c>
    </row>
    <row r="34" spans="2:6" s="76" customFormat="1" ht="16.5" customHeight="1" outlineLevel="1">
      <c r="B34" s="76" t="s">
        <v>586</v>
      </c>
    </row>
    <row r="35" spans="2:6" s="76" customFormat="1" ht="16.5" customHeight="1" outlineLevel="1">
      <c r="B35" s="76" t="s">
        <v>587</v>
      </c>
    </row>
    <row r="36" spans="2:6" s="76" customFormat="1" ht="16.5" customHeight="1" outlineLevel="1"/>
    <row r="37" spans="2:6" s="76" customFormat="1" ht="16.5" customHeight="1" outlineLevel="1">
      <c r="B37" s="76" t="s">
        <v>623</v>
      </c>
    </row>
    <row r="38" spans="2:6" s="76" customFormat="1" ht="16.5" customHeight="1" outlineLevel="1">
      <c r="B38" s="76" t="s">
        <v>649</v>
      </c>
    </row>
    <row r="39" spans="2:6" s="76" customFormat="1" ht="16.5" customHeight="1" outlineLevel="1">
      <c r="B39" s="76" t="s">
        <v>1307</v>
      </c>
    </row>
    <row r="40" spans="2:6" s="76" customFormat="1" ht="16.5" customHeight="1" outlineLevel="1">
      <c r="B40" s="76" t="s">
        <v>621</v>
      </c>
    </row>
    <row r="41" spans="2:6" s="76" customFormat="1" ht="16.5" customHeight="1" outlineLevel="1">
      <c r="B41" s="76" t="s">
        <v>638</v>
      </c>
    </row>
    <row r="42" spans="2:6" s="76" customFormat="1" ht="16.5" customHeight="1" outlineLevel="1">
      <c r="B42" s="76" t="s">
        <v>624</v>
      </c>
    </row>
    <row r="43" spans="2:6" s="76" customFormat="1" ht="16.5" customHeight="1" outlineLevel="1"/>
    <row r="44" spans="2:6" s="76" customFormat="1" ht="16.5" customHeight="1" outlineLevel="1">
      <c r="B44" s="76" t="s">
        <v>650</v>
      </c>
    </row>
    <row r="45" spans="2:6" s="76" customFormat="1" ht="16.5" customHeight="1" outlineLevel="1">
      <c r="B45" s="76" t="s">
        <v>625</v>
      </c>
      <c r="D45" s="76" t="s">
        <v>626</v>
      </c>
      <c r="F45" s="76" t="s">
        <v>629</v>
      </c>
    </row>
    <row r="46" spans="2:6" s="76" customFormat="1" ht="16.5" customHeight="1" outlineLevel="1">
      <c r="B46" s="76" t="s">
        <v>627</v>
      </c>
      <c r="D46" s="76" t="s">
        <v>628</v>
      </c>
    </row>
    <row r="47" spans="2:6" s="76" customFormat="1" ht="16.5" customHeight="1" outlineLevel="1">
      <c r="B47" s="76" t="s">
        <v>630</v>
      </c>
      <c r="D47" s="76" t="s">
        <v>632</v>
      </c>
    </row>
    <row r="48" spans="2:6" s="76" customFormat="1" ht="16.5" customHeight="1" outlineLevel="1">
      <c r="B48" s="76" t="s">
        <v>631</v>
      </c>
      <c r="D48" s="76" t="s">
        <v>633</v>
      </c>
    </row>
    <row r="49" spans="2:16" s="76" customFormat="1" ht="16.5" customHeight="1" outlineLevel="1">
      <c r="B49" s="76" t="s">
        <v>634</v>
      </c>
      <c r="D49" s="76" t="s">
        <v>635</v>
      </c>
    </row>
    <row r="50" spans="2:16" s="76" customFormat="1" ht="16.5" customHeight="1" outlineLevel="1">
      <c r="B50" s="76" t="s">
        <v>636</v>
      </c>
      <c r="D50" s="76" t="s">
        <v>637</v>
      </c>
    </row>
    <row r="51" spans="2:16" ht="16.5" customHeight="1" outlineLevel="1">
      <c r="B51" s="76" t="s">
        <v>639</v>
      </c>
      <c r="D51" s="76" t="s">
        <v>640</v>
      </c>
      <c r="E51" s="76"/>
      <c r="F51" s="76"/>
      <c r="G51" s="76"/>
      <c r="H51" s="76"/>
      <c r="I51" s="76"/>
      <c r="J51" s="2"/>
      <c r="K51" s="2"/>
      <c r="L51" s="2"/>
      <c r="M51" s="2"/>
      <c r="N51" s="2"/>
      <c r="O51" s="2"/>
      <c r="P51" s="2"/>
    </row>
    <row r="52" spans="2:16" ht="16.5" customHeight="1" outlineLevel="1">
      <c r="B52" s="2" t="s">
        <v>641</v>
      </c>
      <c r="C52" s="2"/>
      <c r="D52" s="2" t="s">
        <v>642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2:16" ht="16.5" customHeight="1" outlineLevel="1">
      <c r="B53" s="2" t="s">
        <v>644</v>
      </c>
      <c r="C53" s="2"/>
      <c r="D53" s="2" t="s">
        <v>643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6" ht="16.5" customHeight="1" outlineLevel="1">
      <c r="B54" s="2" t="s">
        <v>645</v>
      </c>
      <c r="C54" s="2"/>
      <c r="D54" s="2" t="s">
        <v>646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6" ht="16.5" customHeight="1" outlineLevel="1">
      <c r="B55" s="2" t="s">
        <v>647</v>
      </c>
      <c r="C55" s="2"/>
      <c r="D55" s="2" t="s">
        <v>648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6" ht="16.5" customHeight="1" outlineLevel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6" ht="16.5" customHeight="1" outlineLevel="1">
      <c r="B57" s="76" t="s">
        <v>651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6" ht="16.5" customHeight="1" outlineLevel="1">
      <c r="B58" s="2" t="s">
        <v>652</v>
      </c>
      <c r="C58" s="2"/>
      <c r="D58" s="2" t="s">
        <v>653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2:16" ht="16.5" customHeight="1" outlineLevel="1">
      <c r="B59" s="2" t="s">
        <v>654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2:16" ht="16.5" customHeight="1" outlineLevel="1">
      <c r="B60" s="2" t="s">
        <v>655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2:16" ht="16.5" customHeight="1" outlineLevel="1">
      <c r="B61" s="2" t="s">
        <v>668</v>
      </c>
      <c r="C61" s="2"/>
      <c r="D61" s="2"/>
      <c r="E61" s="2"/>
      <c r="F61" s="2"/>
      <c r="G61" s="2"/>
      <c r="I61" s="2"/>
      <c r="J61" s="2"/>
      <c r="K61" s="2"/>
      <c r="L61" s="2"/>
      <c r="M61" s="2"/>
      <c r="N61" s="2"/>
      <c r="O61" s="2"/>
      <c r="P61" s="2"/>
    </row>
    <row r="62" spans="2:16" ht="16.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2:16" ht="16.5" customHeight="1">
      <c r="B63" s="2"/>
      <c r="C63" s="2"/>
      <c r="D63" s="2"/>
      <c r="E63" s="2"/>
      <c r="F63" s="2"/>
      <c r="G63" s="2" t="s">
        <v>669</v>
      </c>
      <c r="H63" s="2"/>
      <c r="I63" s="2"/>
      <c r="J63" s="2"/>
      <c r="K63" s="2"/>
      <c r="L63" s="2"/>
      <c r="M63" s="2"/>
      <c r="N63" s="2"/>
      <c r="O63" s="2"/>
      <c r="P63" s="2"/>
    </row>
    <row r="64" spans="2:16" ht="16.5" customHeight="1">
      <c r="B64" s="2"/>
      <c r="C64" s="2"/>
      <c r="D64" s="2"/>
      <c r="E64" s="2"/>
      <c r="F64" s="2"/>
      <c r="G64" s="2" t="s">
        <v>672</v>
      </c>
      <c r="H64" s="38" t="s">
        <v>670</v>
      </c>
      <c r="I64" s="2"/>
      <c r="J64" s="2"/>
      <c r="K64" s="2"/>
      <c r="L64" s="2"/>
      <c r="M64" s="2"/>
      <c r="N64" s="2"/>
      <c r="O64" s="2"/>
      <c r="P64" s="2"/>
    </row>
    <row r="65" spans="2:16" ht="16.5" customHeight="1">
      <c r="B65" s="2"/>
      <c r="C65" s="2"/>
      <c r="D65" s="2"/>
      <c r="E65" s="2"/>
      <c r="F65" s="2"/>
      <c r="G65" s="2" t="s">
        <v>673</v>
      </c>
      <c r="H65" s="38" t="s">
        <v>671</v>
      </c>
      <c r="I65" s="2" t="s">
        <v>714</v>
      </c>
      <c r="J65" s="2"/>
      <c r="K65" s="2"/>
      <c r="L65" s="2"/>
      <c r="M65" s="2"/>
      <c r="N65" s="2"/>
      <c r="O65" s="2"/>
      <c r="P65" s="2"/>
    </row>
    <row r="66" spans="2:16" ht="16.5" customHeight="1">
      <c r="B66" s="2"/>
      <c r="C66" s="2"/>
      <c r="D66" s="2"/>
      <c r="E66" s="2"/>
      <c r="F66" s="2"/>
      <c r="G66" s="2" t="s">
        <v>674</v>
      </c>
      <c r="H66" s="38" t="s">
        <v>671</v>
      </c>
      <c r="I66" s="2" t="s">
        <v>714</v>
      </c>
      <c r="J66" s="2"/>
      <c r="K66" s="2"/>
      <c r="L66" s="2"/>
      <c r="M66" s="2"/>
      <c r="N66" s="2"/>
      <c r="O66" s="2"/>
      <c r="P66" s="2"/>
    </row>
    <row r="67" spans="2:16" ht="16.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2:16" ht="16.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2:16" ht="16.5" customHeight="1">
      <c r="B69" s="2"/>
      <c r="C69" s="2"/>
      <c r="D69" s="2"/>
      <c r="E69" s="2"/>
      <c r="F69" s="2"/>
      <c r="G69" s="2"/>
      <c r="I69" s="2"/>
      <c r="J69" s="2"/>
      <c r="K69" s="2"/>
      <c r="L69" s="2"/>
      <c r="M69" s="2"/>
      <c r="N69" s="2"/>
      <c r="O69" s="2"/>
      <c r="P69" s="2"/>
    </row>
    <row r="70" spans="2:16" ht="16.5" customHeight="1">
      <c r="B70" s="2"/>
      <c r="C70" s="2"/>
      <c r="D70" s="2"/>
      <c r="E70" s="2"/>
      <c r="F70" s="2"/>
      <c r="G70" s="2"/>
      <c r="I70" s="2"/>
      <c r="J70" s="2"/>
      <c r="K70" s="2"/>
      <c r="L70" s="2"/>
      <c r="M70" s="2"/>
      <c r="N70" s="2"/>
      <c r="O70" s="2"/>
      <c r="P70" s="2"/>
    </row>
    <row r="71" spans="2:16" ht="16.5" customHeight="1">
      <c r="B71" s="2"/>
      <c r="C71" s="2"/>
      <c r="D71" s="2"/>
      <c r="E71" s="2"/>
      <c r="F71" s="2"/>
      <c r="G71" s="2"/>
      <c r="I71" s="2"/>
      <c r="J71" s="2"/>
      <c r="K71" s="2"/>
      <c r="L71" s="2"/>
      <c r="M71" s="2"/>
      <c r="N71" s="2"/>
      <c r="O71" s="2"/>
      <c r="P71" s="2"/>
    </row>
    <row r="72" spans="2:16" ht="16.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2:16" ht="16.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2:16" ht="16.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2:16" ht="16.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2:16" ht="16.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2:16" ht="16.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2:16" ht="16.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2:16" outlineLevel="1">
      <c r="B79" s="41" t="s">
        <v>582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2:16" outlineLevel="1">
      <c r="B80" s="2" t="s">
        <v>581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2:16" outlineLevel="1">
      <c r="B81" s="2" t="s">
        <v>678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2:16" outlineLevel="1">
      <c r="B82" s="2" t="s">
        <v>579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2:16" outlineLevel="1">
      <c r="B83" s="2" t="s">
        <v>580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2:16" outlineLevel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2:16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2:16" hidden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2:16" hidden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2:16" hidden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2:16" hidden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2:16" hidden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2:16" hidden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2:16" hidden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2:16" hidden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2:16" hidden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2:16" hidden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2:16" hidden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2:16" hidden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2:16" hidden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2:16" hidden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2:16" hidden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2:16" hidden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2:16" hidden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2:16" hidden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2:16" hidden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2:16" hidden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2:16" hidden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2:16" hidden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2:16" hidden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2:16" hidden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2:16" hidden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</sheetData>
  <customSheetViews>
    <customSheetView guid="{B75D5B89-F53B-4AA1-AC15-ACCE149CF623}" state="hidden">
      <selection activeCell="D96" sqref="D96"/>
      <pageMargins left="0.7" right="0.7" top="0.75" bottom="0.75" header="0.3" footer="0.3"/>
      <pageSetup paperSize="9" orientation="portrait" r:id="rId1"/>
    </customSheetView>
  </customSheetViews>
  <phoneticPr fontId="1" type="noConversion"/>
  <pageMargins left="0.7" right="0.7" top="0.75" bottom="0.75" header="0.3" footer="0.3"/>
  <pageSetup paperSize="9" scale="80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3</vt:i4>
      </vt:variant>
    </vt:vector>
  </HeadingPairs>
  <TitlesOfParts>
    <vt:vector size="9" baseType="lpstr">
      <vt:lpstr>설명서</vt:lpstr>
      <vt:lpstr>DB</vt:lpstr>
      <vt:lpstr>AL성적Data</vt:lpstr>
      <vt:lpstr>AL제품Data</vt:lpstr>
      <vt:lpstr>RawData_DB</vt:lpstr>
      <vt:lpstr>관리자설명서</vt:lpstr>
      <vt:lpstr>DB!Print_Area</vt:lpstr>
      <vt:lpstr>설명서!Print_Area</vt:lpstr>
      <vt:lpstr>설명서!Recent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kimyoungmin</dc:creator>
  <cp:lastModifiedBy>Windows 사용자</cp:lastModifiedBy>
  <cp:lastPrinted>2021-06-25T06:24:17Z</cp:lastPrinted>
  <dcterms:created xsi:type="dcterms:W3CDTF">2018-06-25T10:38:57Z</dcterms:created>
  <dcterms:modified xsi:type="dcterms:W3CDTF">2022-08-28T22:42:34Z</dcterms:modified>
</cp:coreProperties>
</file>